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pivotCache/pivotCacheDefinition3.xml" ContentType="application/vnd.openxmlformats-officedocument.spreadsheetml.pivotCacheDefinition+xml"/>
  <Override PartName="/xl/pivotCache/pivotCacheRecords3.xml" ContentType="application/vnd.openxmlformats-officedocument.spreadsheetml.pivotCacheRecords+xml"/>
  <Override PartName="/xl/pivotCache/pivotCacheDefinition4.xml" ContentType="application/vnd.openxmlformats-officedocument.spreadsheetml.pivotCacheDefinition+xml"/>
  <Override PartName="/xl/pivotCache/pivotCacheRecords4.xml" ContentType="application/vnd.openxmlformats-officedocument.spreadsheetml.pivotCacheRecords+xml"/>
  <Override PartName="/xl/pivotCache/pivotCacheDefinition5.xml" ContentType="application/vnd.openxmlformats-officedocument.spreadsheetml.pivotCacheDefinition+xml"/>
  <Override PartName="/xl/pivotCache/pivotCacheRecords5.xml" ContentType="application/vnd.openxmlformats-officedocument.spreadsheetml.pivotCacheRecords+xml"/>
  <Override PartName="/xl/pivotCache/pivotCacheDefinition6.xml" ContentType="application/vnd.openxmlformats-officedocument.spreadsheetml.pivotCacheDefinition+xml"/>
  <Override PartName="/xl/pivotCache/pivotCacheRecords6.xml" ContentType="application/vnd.openxmlformats-officedocument.spreadsheetml.pivotCacheRecords+xml"/>
  <Override PartName="/xl/pivotCache/pivotCacheDefinition7.xml" ContentType="application/vnd.openxmlformats-officedocument.spreadsheetml.pivotCacheDefinition+xml"/>
  <Override PartName="/xl/pivotCache/pivotCacheRecords7.xml" ContentType="application/vnd.openxmlformats-officedocument.spreadsheetml.pivotCacheRecords+xml"/>
  <Override PartName="/xl/pivotCache/pivotCacheDefinition8.xml" ContentType="application/vnd.openxmlformats-officedocument.spreadsheetml.pivotCacheDefinition+xml"/>
  <Override PartName="/xl/pivotCache/pivotCacheRecords8.xml" ContentType="application/vnd.openxmlformats-officedocument.spreadsheetml.pivotCacheRecords+xml"/>
  <Override PartName="/xl/pivotCache/pivotCacheDefinition9.xml" ContentType="application/vnd.openxmlformats-officedocument.spreadsheetml.pivotCacheDefinition+xml"/>
  <Override PartName="/xl/pivotCache/pivotCacheRecords9.xml" ContentType="application/vnd.openxmlformats-officedocument.spreadsheetml.pivotCacheRecords+xml"/>
  <Override PartName="/xl/pivotCache/pivotCacheDefinition10.xml" ContentType="application/vnd.openxmlformats-officedocument.spreadsheetml.pivotCacheDefinition+xml"/>
  <Override PartName="/xl/pivotCache/pivotCacheRecords10.xml" ContentType="application/vnd.openxmlformats-officedocument.spreadsheetml.pivotCacheRecords+xml"/>
  <Override PartName="/xl/pivotCache/pivotCacheDefinition11.xml" ContentType="application/vnd.openxmlformats-officedocument.spreadsheetml.pivotCacheDefinition+xml"/>
  <Override PartName="/xl/pivotCache/pivotCacheRecords11.xml" ContentType="application/vnd.openxmlformats-officedocument.spreadsheetml.pivotCacheRecords+xml"/>
  <Override PartName="/xl/pivotCache/pivotCacheDefinition12.xml" ContentType="application/vnd.openxmlformats-officedocument.spreadsheetml.pivotCacheDefinition+xml"/>
  <Override PartName="/xl/pivotCache/pivotCacheRecords12.xml" ContentType="application/vnd.openxmlformats-officedocument.spreadsheetml.pivotCacheRecords+xml"/>
  <Override PartName="/xl/pivotCache/pivotCacheDefinition13.xml" ContentType="application/vnd.openxmlformats-officedocument.spreadsheetml.pivotCacheDefinition+xml"/>
  <Override PartName="/xl/pivotCache/pivotCacheRecords13.xml" ContentType="application/vnd.openxmlformats-officedocument.spreadsheetml.pivotCacheRecords+xml"/>
  <Override PartName="/xl/pivotCache/pivotCacheDefinition14.xml" ContentType="application/vnd.openxmlformats-officedocument.spreadsheetml.pivotCacheDefinition+xml"/>
  <Override PartName="/xl/pivotCache/pivotCacheRecords14.xml" ContentType="application/vnd.openxmlformats-officedocument.spreadsheetml.pivotCacheRecords+xml"/>
  <Override PartName="/xl/pivotCache/pivotCacheDefinition15.xml" ContentType="application/vnd.openxmlformats-officedocument.spreadsheetml.pivotCacheDefinition+xml"/>
  <Override PartName="/xl/pivotCache/pivotCacheRecords15.xml" ContentType="application/vnd.openxmlformats-officedocument.spreadsheetml.pivotCacheRecords+xml"/>
  <Override PartName="/xl/pivotCache/pivotCacheDefinition16.xml" ContentType="application/vnd.openxmlformats-officedocument.spreadsheetml.pivotCacheDefinition+xml"/>
  <Override PartName="/xl/pivotCache/pivotCacheRecords16.xml" ContentType="application/vnd.openxmlformats-officedocument.spreadsheetml.pivotCacheRecords+xml"/>
  <Override PartName="/xl/pivotCache/pivotCacheDefinition17.xml" ContentType="application/vnd.openxmlformats-officedocument.spreadsheetml.pivotCacheDefinition+xml"/>
  <Override PartName="/xl/pivotCache/pivotCacheRecords17.xml" ContentType="application/vnd.openxmlformats-officedocument.spreadsheetml.pivotCacheRecords+xml"/>
  <Override PartName="/xl/pivotCache/pivotCacheDefinition18.xml" ContentType="application/vnd.openxmlformats-officedocument.spreadsheetml.pivotCacheDefinition+xml"/>
  <Override PartName="/xl/pivotCache/pivotCacheRecords18.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pivotTables/pivotTable1.xml" ContentType="application/vnd.openxmlformats-officedocument.spreadsheetml.pivotTable+xml"/>
  <Override PartName="/xl/drawings/drawing5.xml" ContentType="application/vnd.openxmlformats-officedocument.drawing+xml"/>
  <Override PartName="/xl/ctrlProps/ctrlProp13.xml" ContentType="application/vnd.ms-excel.controlproperties+xml"/>
  <Override PartName="/xl/drawings/drawing6.xml" ContentType="application/vnd.openxmlformats-officedocument.drawing+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pivotTables/pivotTable2.xml" ContentType="application/vnd.openxmlformats-officedocument.spreadsheetml.pivotTable+xml"/>
  <Override PartName="/xl/drawings/drawing7.xml" ContentType="application/vnd.openxmlformats-officedocument.drawing+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pivotTables/pivotTable3.xml" ContentType="application/vnd.openxmlformats-officedocument.spreadsheetml.pivotTable+xml"/>
  <Override PartName="/xl/drawings/drawing8.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ivotTables/pivotTable4.xml" ContentType="application/vnd.openxmlformats-officedocument.spreadsheetml.pivotTable+xml"/>
  <Override PartName="/xl/drawings/drawing9.xml" ContentType="application/vnd.openxmlformats-officedocument.drawing+xml"/>
  <Override PartName="/xl/ctrlProps/ctrlProp65.xml" ContentType="application/vnd.ms-excel.controlproperties+xml"/>
  <Override PartName="/xl/tables/table1.xml" ContentType="application/vnd.openxmlformats-officedocument.spreadsheetml.table+xml"/>
  <Override PartName="/xl/pivotTables/pivotTable5.xml" ContentType="application/vnd.openxmlformats-officedocument.spreadsheetml.pivotTable+xml"/>
  <Override PartName="/xl/drawings/drawing10.xml" ContentType="application/vnd.openxmlformats-officedocument.drawing+xml"/>
  <Override PartName="/xl/pivotTables/pivotTable6.xml" ContentType="application/vnd.openxmlformats-officedocument.spreadsheetml.pivotTable+xml"/>
  <Override PartName="/xl/drawings/drawing11.xml" ContentType="application/vnd.openxmlformats-officedocument.drawing+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pivotTables/pivotTable7.xml" ContentType="application/vnd.openxmlformats-officedocument.spreadsheetml.pivotTable+xml"/>
  <Override PartName="/xl/pivotTables/pivotTable8.xml" ContentType="application/vnd.openxmlformats-officedocument.spreadsheetml.pivotTable+xml"/>
  <Override PartName="/xl/pivotTables/pivotTable9.xml" ContentType="application/vnd.openxmlformats-officedocument.spreadsheetml.pivotTable+xml"/>
  <Override PartName="/xl/drawings/drawing12.xml" ContentType="application/vnd.openxmlformats-officedocument.drawing+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pivotTables/pivotTable10.xml" ContentType="application/vnd.openxmlformats-officedocument.spreadsheetml.pivotTable+xml"/>
  <Override PartName="/xl/drawings/drawing13.xml" ContentType="application/vnd.openxmlformats-officedocument.drawing+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pivotTables/pivotTable11.xml" ContentType="application/vnd.openxmlformats-officedocument.spreadsheetml.pivotTable+xml"/>
  <Override PartName="/xl/drawings/drawing14.xml" ContentType="application/vnd.openxmlformats-officedocument.drawing+xml"/>
  <Override PartName="/xl/ctrlProps/ctrlProp198.xml" ContentType="application/vnd.ms-excel.controlproperties+xml"/>
  <Override PartName="/xl/pivotTables/pivotTable12.xml" ContentType="application/vnd.openxmlformats-officedocument.spreadsheetml.pivotTable+xml"/>
  <Override PartName="/xl/pivotTables/pivotTable13.xml" ContentType="application/vnd.openxmlformats-officedocument.spreadsheetml.pivotTable+xml"/>
  <Override PartName="/xl/pivotTables/pivotTable14.xml" ContentType="application/vnd.openxmlformats-officedocument.spreadsheetml.pivotTable+xml"/>
  <Override PartName="/xl/pivotTables/pivotTable15.xml" ContentType="application/vnd.openxmlformats-officedocument.spreadsheetml.pivotTable+xml"/>
  <Override PartName="/xl/pivotTables/pivotTable16.xml" ContentType="application/vnd.openxmlformats-officedocument.spreadsheetml.pivotTable+xml"/>
  <Override PartName="/xl/pivotTables/pivotTable17.xml" ContentType="application/vnd.openxmlformats-officedocument.spreadsheetml.pivotTable+xml"/>
  <Override PartName="/xl/drawings/drawing15.xml" ContentType="application/vnd.openxmlformats-officedocument.drawing+xml"/>
  <Override PartName="/xl/ctrlProps/ctrlProp199.xml" ContentType="application/vnd.ms-excel.controlproperties+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ctrlProps/ctrlProp207.xml" ContentType="application/vnd.ms-excel.controlproperties+xml"/>
  <Override PartName="/xl/ctrlProps/ctrlProp208.xml" ContentType="application/vnd.ms-excel.controlproperties+xml"/>
  <Override PartName="/xl/ctrlProps/ctrlProp209.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ctrlProps/ctrlProp214.xml" ContentType="application/vnd.ms-excel.controlproperties+xml"/>
  <Override PartName="/xl/ctrlProps/ctrlProp215.xml" ContentType="application/vnd.ms-excel.controlproperties+xml"/>
  <Override PartName="/xl/ctrlProps/ctrlProp216.xml" ContentType="application/vnd.ms-excel.controlproperties+xml"/>
  <Override PartName="/xl/ctrlProps/ctrlProp217.xml" ContentType="application/vnd.ms-excel.controlproperties+xml"/>
  <Override PartName="/xl/ctrlProps/ctrlProp218.xml" ContentType="application/vnd.ms-excel.controlproperties+xml"/>
  <Override PartName="/xl/ctrlProps/ctrlProp219.xml" ContentType="application/vnd.ms-excel.controlproperties+xml"/>
  <Override PartName="/xl/ctrlProps/ctrlProp220.xml" ContentType="application/vnd.ms-excel.controlproperties+xml"/>
  <Override PartName="/xl/ctrlProps/ctrlProp221.xml" ContentType="application/vnd.ms-excel.controlproperties+xml"/>
  <Override PartName="/xl/ctrlProps/ctrlProp222.xml" ContentType="application/vnd.ms-excel.controlproperties+xml"/>
  <Override PartName="/xl/ctrlProps/ctrlProp223.xml" ContentType="application/vnd.ms-excel.controlproperties+xml"/>
  <Override PartName="/xl/ctrlProps/ctrlProp224.xml" ContentType="application/vnd.ms-excel.controlproperties+xml"/>
  <Override PartName="/xl/ctrlProps/ctrlProp225.xml" ContentType="application/vnd.ms-excel.controlproperties+xml"/>
  <Override PartName="/xl/ctrlProps/ctrlProp226.xml" ContentType="application/vnd.ms-excel.controlproperties+xml"/>
  <Override PartName="/xl/ctrlProps/ctrlProp227.xml" ContentType="application/vnd.ms-excel.controlproperties+xml"/>
  <Override PartName="/xl/ctrlProps/ctrlProp228.xml" ContentType="application/vnd.ms-excel.controlproperties+xml"/>
  <Override PartName="/xl/ctrlProps/ctrlProp229.xml" ContentType="application/vnd.ms-excel.controlproperties+xml"/>
  <Override PartName="/xl/ctrlProps/ctrlProp230.xml" ContentType="application/vnd.ms-excel.controlproperties+xml"/>
  <Override PartName="/xl/ctrlProps/ctrlProp231.xml" ContentType="application/vnd.ms-excel.controlproperties+xml"/>
  <Override PartName="/xl/ctrlProps/ctrlProp232.xml" ContentType="application/vnd.ms-excel.controlproperties+xml"/>
  <Override PartName="/xl/ctrlProps/ctrlProp233.xml" ContentType="application/vnd.ms-excel.controlproperties+xml"/>
  <Override PartName="/xl/ctrlProps/ctrlProp234.xml" ContentType="application/vnd.ms-excel.controlproperties+xml"/>
  <Override PartName="/xl/ctrlProps/ctrlProp235.xml" ContentType="application/vnd.ms-excel.controlproperties+xml"/>
  <Override PartName="/xl/ctrlProps/ctrlProp236.xml" ContentType="application/vnd.ms-excel.controlproperties+xml"/>
  <Override PartName="/xl/ctrlProps/ctrlProp237.xml" ContentType="application/vnd.ms-excel.controlproperties+xml"/>
  <Override PartName="/xl/ctrlProps/ctrlProp238.xml" ContentType="application/vnd.ms-excel.controlproperties+xml"/>
  <Override PartName="/xl/ctrlProps/ctrlProp239.xml" ContentType="application/vnd.ms-excel.controlproperties+xml"/>
  <Override PartName="/xl/ctrlProps/ctrlProp240.xml" ContentType="application/vnd.ms-excel.controlproperties+xml"/>
  <Override PartName="/xl/ctrlProps/ctrlProp241.xml" ContentType="application/vnd.ms-excel.controlproperties+xml"/>
  <Override PartName="/xl/ctrlProps/ctrlProp242.xml" ContentType="application/vnd.ms-excel.controlproperties+xml"/>
  <Override PartName="/xl/ctrlProps/ctrlProp243.xml" ContentType="application/vnd.ms-excel.controlproperties+xml"/>
  <Override PartName="/xl/ctrlProps/ctrlProp244.xml" ContentType="application/vnd.ms-excel.controlproperties+xml"/>
  <Override PartName="/xl/ctrlProps/ctrlProp245.xml" ContentType="application/vnd.ms-excel.controlproperties+xml"/>
  <Override PartName="/xl/ctrlProps/ctrlProp246.xml" ContentType="application/vnd.ms-excel.controlproperties+xml"/>
  <Override PartName="/xl/ctrlProps/ctrlProp247.xml" ContentType="application/vnd.ms-excel.controlproperties+xml"/>
  <Override PartName="/xl/ctrlProps/ctrlProp248.xml" ContentType="application/vnd.ms-excel.controlproperties+xml"/>
  <Override PartName="/xl/ctrlProps/ctrlProp249.xml" ContentType="application/vnd.ms-excel.controlproperties+xml"/>
  <Override PartName="/xl/ctrlProps/ctrlProp250.xml" ContentType="application/vnd.ms-excel.controlproperties+xml"/>
  <Override PartName="/xl/ctrlProps/ctrlProp251.xml" ContentType="application/vnd.ms-excel.controlproperties+xml"/>
  <Override PartName="/xl/ctrlProps/ctrlProp252.xml" ContentType="application/vnd.ms-excel.controlproperties+xml"/>
  <Override PartName="/xl/ctrlProps/ctrlProp253.xml" ContentType="application/vnd.ms-excel.controlproperties+xml"/>
  <Override PartName="/xl/ctrlProps/ctrlProp254.xml" ContentType="application/vnd.ms-excel.controlproperties+xml"/>
  <Override PartName="/xl/ctrlProps/ctrlProp255.xml" ContentType="application/vnd.ms-excel.controlproperties+xml"/>
  <Override PartName="/xl/ctrlProps/ctrlProp256.xml" ContentType="application/vnd.ms-excel.controlproperties+xml"/>
  <Override PartName="/xl/ctrlProps/ctrlProp257.xml" ContentType="application/vnd.ms-excel.controlproperties+xml"/>
  <Override PartName="/xl/ctrlProps/ctrlProp258.xml" ContentType="application/vnd.ms-excel.controlproperties+xml"/>
  <Override PartName="/xl/ctrlProps/ctrlProp259.xml" ContentType="application/vnd.ms-excel.controlproperties+xml"/>
  <Override PartName="/xl/ctrlProps/ctrlProp260.xml" ContentType="application/vnd.ms-excel.controlproperties+xml"/>
  <Override PartName="/xl/ctrlProps/ctrlProp261.xml" ContentType="application/vnd.ms-excel.controlproperties+xml"/>
  <Override PartName="/xl/ctrlProps/ctrlProp262.xml" ContentType="application/vnd.ms-excel.controlproperties+xml"/>
  <Override PartName="/xl/ctrlProps/ctrlProp263.xml" ContentType="application/vnd.ms-excel.controlproperties+xml"/>
  <Override PartName="/xl/ctrlProps/ctrlProp264.xml" ContentType="application/vnd.ms-excel.controlproperties+xml"/>
  <Override PartName="/xl/ctrlProps/ctrlProp265.xml" ContentType="application/vnd.ms-excel.controlproperties+xml"/>
  <Override PartName="/xl/ctrlProps/ctrlProp266.xml" ContentType="application/vnd.ms-excel.controlproperties+xml"/>
  <Override PartName="/xl/ctrlProps/ctrlProp267.xml" ContentType="application/vnd.ms-excel.controlproperties+xml"/>
  <Override PartName="/xl/ctrlProps/ctrlProp268.xml" ContentType="application/vnd.ms-excel.controlproperties+xml"/>
  <Override PartName="/xl/ctrlProps/ctrlProp269.xml" ContentType="application/vnd.ms-excel.controlproperties+xml"/>
  <Override PartName="/xl/ctrlProps/ctrlProp270.xml" ContentType="application/vnd.ms-excel.controlproperties+xml"/>
  <Override PartName="/xl/ctrlProps/ctrlProp271.xml" ContentType="application/vnd.ms-excel.controlproperties+xml"/>
  <Override PartName="/xl/ctrlProps/ctrlProp272.xml" ContentType="application/vnd.ms-excel.controlproperties+xml"/>
  <Override PartName="/xl/ctrlProps/ctrlProp273.xml" ContentType="application/vnd.ms-excel.controlproperties+xml"/>
  <Override PartName="/xl/ctrlProps/ctrlProp274.xml" ContentType="application/vnd.ms-excel.controlproperties+xml"/>
  <Override PartName="/xl/ctrlProps/ctrlProp275.xml" ContentType="application/vnd.ms-excel.controlproperties+xml"/>
  <Override PartName="/xl/ctrlProps/ctrlProp276.xml" ContentType="application/vnd.ms-excel.controlproperties+xml"/>
  <Override PartName="/xl/ctrlProps/ctrlProp277.xml" ContentType="application/vnd.ms-excel.controlproperties+xml"/>
  <Override PartName="/xl/ctrlProps/ctrlProp278.xml" ContentType="application/vnd.ms-excel.controlproperties+xml"/>
  <Override PartName="/xl/ctrlProps/ctrlProp279.xml" ContentType="application/vnd.ms-excel.controlproperties+xml"/>
  <Override PartName="/xl/ctrlProps/ctrlProp280.xml" ContentType="application/vnd.ms-excel.controlproperties+xml"/>
  <Override PartName="/xl/ctrlProps/ctrlProp281.xml" ContentType="application/vnd.ms-excel.controlproperties+xml"/>
  <Override PartName="/xl/ctrlProps/ctrlProp282.xml" ContentType="application/vnd.ms-excel.controlproperties+xml"/>
  <Override PartName="/xl/ctrlProps/ctrlProp283.xml" ContentType="application/vnd.ms-excel.controlproperties+xml"/>
  <Override PartName="/xl/ctrlProps/ctrlProp284.xml" ContentType="application/vnd.ms-excel.controlproperties+xml"/>
  <Override PartName="/xl/ctrlProps/ctrlProp285.xml" ContentType="application/vnd.ms-excel.controlproperties+xml"/>
  <Override PartName="/xl/ctrlProps/ctrlProp286.xml" ContentType="application/vnd.ms-excel.controlproperties+xml"/>
  <Override PartName="/xl/ctrlProps/ctrlProp287.xml" ContentType="application/vnd.ms-excel.controlproperties+xml"/>
  <Override PartName="/xl/ctrlProps/ctrlProp288.xml" ContentType="application/vnd.ms-excel.controlproperties+xml"/>
  <Override PartName="/xl/pivotTables/pivotTable18.xml" ContentType="application/vnd.openxmlformats-officedocument.spreadsheetml.pivotTable+xml"/>
  <Override PartName="/xl/drawings/drawing16.xml" ContentType="application/vnd.openxmlformats-officedocument.drawing+xml"/>
  <Override PartName="/xl/ctrlProps/ctrlProp289.xml" ContentType="application/vnd.ms-excel.controlproperties+xml"/>
  <Override PartName="/xl/ctrlProps/ctrlProp290.xml" ContentType="application/vnd.ms-excel.controlproperties+xml"/>
  <Override PartName="/xl/ctrlProps/ctrlProp291.xml" ContentType="application/vnd.ms-excel.controlproperties+xml"/>
  <Override PartName="/xl/ctrlProps/ctrlProp292.xml" ContentType="application/vnd.ms-excel.controlproperties+xml"/>
  <Override PartName="/xl/ctrlProps/ctrlProp293.xml" ContentType="application/vnd.ms-excel.controlproperties+xml"/>
  <Override PartName="/xl/ctrlProps/ctrlProp294.xml" ContentType="application/vnd.ms-excel.controlproperties+xml"/>
  <Override PartName="/xl/ctrlProps/ctrlProp295.xml" ContentType="application/vnd.ms-excel.controlproperties+xml"/>
  <Override PartName="/xl/ctrlProps/ctrlProp296.xml" ContentType="application/vnd.ms-excel.controlproperties+xml"/>
  <Override PartName="/xl/ctrlProps/ctrlProp297.xml" ContentType="application/vnd.ms-excel.controlproperties+xml"/>
  <Override PartName="/xl/ctrlProps/ctrlProp298.xml" ContentType="application/vnd.ms-excel.controlproperties+xml"/>
  <Override PartName="/xl/ctrlProps/ctrlProp299.xml" ContentType="application/vnd.ms-excel.controlproperties+xml"/>
  <Override PartName="/xl/ctrlProps/ctrlProp300.xml" ContentType="application/vnd.ms-excel.controlproperties+xml"/>
  <Override PartName="/xl/ctrlProps/ctrlProp301.xml" ContentType="application/vnd.ms-excel.controlproperties+xml"/>
  <Override PartName="/xl/ctrlProps/ctrlProp302.xml" ContentType="application/vnd.ms-excel.controlproperties+xml"/>
  <Override PartName="/xl/ctrlProps/ctrlProp303.xml" ContentType="application/vnd.ms-excel.controlproperties+xml"/>
  <Override PartName="/xl/ctrlProps/ctrlProp304.xml" ContentType="application/vnd.ms-excel.controlproperties+xml"/>
  <Override PartName="/xl/ctrlProps/ctrlProp305.xml" ContentType="application/vnd.ms-excel.controlproperties+xml"/>
  <Override PartName="/xl/ctrlProps/ctrlProp306.xml" ContentType="application/vnd.ms-excel.controlproperties+xml"/>
  <Override PartName="/xl/ctrlProps/ctrlProp307.xml" ContentType="application/vnd.ms-excel.controlproperties+xml"/>
  <Override PartName="/xl/ctrlProps/ctrlProp308.xml" ContentType="application/vnd.ms-excel.controlproperties+xml"/>
  <Override PartName="/xl/ctrlProps/ctrlProp309.xml" ContentType="application/vnd.ms-excel.controlproperties+xml"/>
  <Override PartName="/xl/ctrlProps/ctrlProp310.xml" ContentType="application/vnd.ms-excel.controlproperties+xml"/>
  <Override PartName="/xl/ctrlProps/ctrlProp311.xml" ContentType="application/vnd.ms-excel.controlproperties+xml"/>
  <Override PartName="/xl/ctrlProps/ctrlProp312.xml" ContentType="application/vnd.ms-excel.controlproperties+xml"/>
  <Override PartName="/xl/ctrlProps/ctrlProp313.xml" ContentType="application/vnd.ms-excel.controlproperties+xml"/>
  <Override PartName="/xl/ctrlProps/ctrlProp314.xml" ContentType="application/vnd.ms-excel.controlproperties+xml"/>
  <Override PartName="/xl/ctrlProps/ctrlProp315.xml" ContentType="application/vnd.ms-excel.controlproperties+xml"/>
  <Override PartName="/xl/ctrlProps/ctrlProp316.xml" ContentType="application/vnd.ms-excel.controlproperties+xml"/>
  <Override PartName="/xl/ctrlProps/ctrlProp317.xml" ContentType="application/vnd.ms-excel.controlproperties+xml"/>
  <Override PartName="/xl/ctrlProps/ctrlProp318.xml" ContentType="application/vnd.ms-excel.controlproperties+xml"/>
  <Override PartName="/xl/ctrlProps/ctrlProp319.xml" ContentType="application/vnd.ms-excel.controlproperties+xml"/>
  <Override PartName="/xl/ctrlProps/ctrlProp320.xml" ContentType="application/vnd.ms-excel.controlproperties+xml"/>
  <Override PartName="/xl/ctrlProps/ctrlProp321.xml" ContentType="application/vnd.ms-excel.controlproperties+xml"/>
  <Override PartName="/xl/ctrlProps/ctrlProp322.xml" ContentType="application/vnd.ms-excel.controlproperties+xml"/>
  <Override PartName="/xl/ctrlProps/ctrlProp323.xml" ContentType="application/vnd.ms-excel.controlproperties+xml"/>
  <Override PartName="/xl/ctrlProps/ctrlProp324.xml" ContentType="application/vnd.ms-excel.controlproperties+xml"/>
  <Override PartName="/xl/ctrlProps/ctrlProp325.xml" ContentType="application/vnd.ms-excel.controlproperties+xml"/>
  <Override PartName="/xl/drawings/drawing17.xml" ContentType="application/vnd.openxmlformats-officedocument.drawing+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06"/>
  <workbookPr hidePivotFieldList="1"/>
  <mc:AlternateContent xmlns:mc="http://schemas.openxmlformats.org/markup-compatibility/2006">
    <mc:Choice Requires="x15">
      <x15ac:absPath xmlns:x15ac="http://schemas.microsoft.com/office/spreadsheetml/2010/11/ac" url="https://cmapil.sharepoint.com/sites/2026-27STP-SFCMAQTAP-LCallforProjects2024.037/Shared Documents/General/Forms and Excel Workbook/"/>
    </mc:Choice>
  </mc:AlternateContent>
  <xr:revisionPtr revIDLastSave="0" documentId="8_{80393075-933D-4382-AA3D-F9ED72C5280A}" xr6:coauthVersionLast="47" xr6:coauthVersionMax="47" xr10:uidLastSave="{00000000-0000-0000-0000-000000000000}"/>
  <workbookProtection workbookAlgorithmName="SHA-512" workbookHashValue="fWuy8d3bRO82xkeeiYejlPPOPF30TDADxMNJnm/XJ5JSN9lqaMg7MdTGwgyKzqYiQOxrcQEKWeTMVm4qHEbWdA==" workbookSaltValue="jrcsbKH/to2HB+uHRmcNjQ==" workbookSpinCount="100000" lockStructure="1"/>
  <bookViews>
    <workbookView xWindow="-28920" yWindow="-120" windowWidth="29040" windowHeight="15720" tabRatio="831" xr2:uid="{00000000-000D-0000-FFFF-FFFF00000000}"/>
  </bookViews>
  <sheets>
    <sheet name="Instructions" sheetId="4" r:id="rId1"/>
    <sheet name="Summary and Error Checking" sheetId="19" r:id="rId2"/>
    <sheet name="Preliminary Engineering - All" sheetId="17" r:id="rId3"/>
    <sheet name="All STP Projects" sheetId="13" r:id="rId4"/>
    <sheet name="Bicycle Facility Projects" sheetId="1" r:id="rId5"/>
    <sheet name="Bike Ped Barrier Elimination" sheetId="12" r:id="rId6"/>
    <sheet name="Bridge Projects" sheetId="14" r:id="rId7"/>
    <sheet name="Demonstration Projects" sheetId="3" r:id="rId8"/>
    <sheet name="Direct Emissions Reductions" sheetId="9" r:id="rId9"/>
    <sheet name="Other Projects" sheetId="5" r:id="rId10"/>
    <sheet name="Rail-Hwy Crossings" sheetId="16" r:id="rId11"/>
    <sheet name="Road Projects" sheetId="10" r:id="rId12"/>
    <sheet name="Safety" sheetId="11" r:id="rId13"/>
    <sheet name="Signal Interconnects" sheetId="8" r:id="rId14"/>
    <sheet name="Transit Projects" sheetId="6" r:id="rId15"/>
    <sheet name="Truck Routes" sheetId="15" r:id="rId16"/>
    <sheet name="Additional Information" sheetId="18" r:id="rId17"/>
    <sheet name="Dropdowns" sheetId="7" r:id="rId18"/>
  </sheets>
  <definedNames>
    <definedName name="_xlnm._FilterDatabase" localSheetId="17" hidden="1">Dropdowns!$C$22:$C$27</definedName>
    <definedName name="_xlnm.Print_Area" localSheetId="4">'Bicycle Facility Projects'!$A$1:$G$28</definedName>
    <definedName name="_xlnm.Print_Area" localSheetId="10">'Rail-Hwy Crossings'!$A$1:$K$62</definedName>
    <definedName name="_xlnm.Print_Area" localSheetId="11">'Road Projects'!$A$1:$K$162</definedName>
    <definedName name="_xlnm.Print_Area" localSheetId="12">Safety!$A$1:$L$208</definedName>
    <definedName name="_xlnm.Print_Area" localSheetId="1">'Summary and Error Checking'!$A:$F</definedName>
    <definedName name="_xlnm.Print_Area" localSheetId="14">'Transit Projects'!$B:$H</definedName>
    <definedName name="_xlnm.Print_Area" localSheetId="15">'Truck Routes'!$A$1:$J$96</definedName>
    <definedName name="_xlnm.Print_Titles" localSheetId="3">'All STP Projects'!$1:$1</definedName>
    <definedName name="_xlnm.Print_Titles" localSheetId="0">Instructions!$1:$4</definedName>
    <definedName name="_xlnm.Print_Titles" localSheetId="2">'Preliminary Engineering - All'!$1:$1</definedName>
    <definedName name="_xlnm.Print_Titles" localSheetId="1">'Summary and Error Checking'!$1:$4</definedName>
  </definedNames>
  <calcPr calcId="191028"/>
  <pivotCaches>
    <pivotCache cacheId="58" r:id="rId19"/>
    <pivotCache cacheId="59" r:id="rId20"/>
    <pivotCache cacheId="60" r:id="rId21"/>
    <pivotCache cacheId="61" r:id="rId22"/>
    <pivotCache cacheId="62" r:id="rId23"/>
    <pivotCache cacheId="63" r:id="rId24"/>
    <pivotCache cacheId="64" r:id="rId25"/>
    <pivotCache cacheId="65" r:id="rId26"/>
    <pivotCache cacheId="66" r:id="rId27"/>
    <pivotCache cacheId="67" r:id="rId28"/>
    <pivotCache cacheId="68" r:id="rId29"/>
    <pivotCache cacheId="69" r:id="rId30"/>
    <pivotCache cacheId="70" r:id="rId31"/>
    <pivotCache cacheId="71" r:id="rId32"/>
    <pivotCache cacheId="72" r:id="rId33"/>
    <pivotCache cacheId="73" r:id="rId34"/>
    <pivotCache cacheId="74" r:id="rId35"/>
    <pivotCache cacheId="75" r:id="rId36"/>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102" i="15" l="1"/>
  <c r="O99" i="15"/>
  <c r="O98" i="15"/>
  <c r="Q44" i="15"/>
  <c r="Q40" i="15"/>
  <c r="AB120" i="6"/>
  <c r="X120" i="6"/>
  <c r="AB116" i="6"/>
  <c r="X116" i="6"/>
  <c r="T120" i="6"/>
  <c r="T116" i="6"/>
  <c r="U171" i="6"/>
  <c r="U170" i="6"/>
  <c r="T12" i="11"/>
  <c r="T9" i="11"/>
  <c r="T191" i="11"/>
  <c r="Y52" i="10"/>
  <c r="Y51" i="10"/>
  <c r="Z181" i="10"/>
  <c r="R181" i="10"/>
  <c r="Q155" i="10"/>
  <c r="Q153" i="10"/>
  <c r="Q149" i="10"/>
  <c r="O65" i="16"/>
  <c r="Q46" i="16"/>
  <c r="O66" i="16"/>
  <c r="O62" i="16"/>
  <c r="O61" i="16"/>
  <c r="Q44" i="16"/>
  <c r="Q40" i="16"/>
  <c r="O82" i="14"/>
  <c r="O78" i="14"/>
  <c r="O77" i="14"/>
  <c r="Q54" i="14"/>
  <c r="Q53" i="14"/>
  <c r="P44" i="1"/>
  <c r="P40" i="1"/>
  <c r="O24" i="1"/>
  <c r="Q17" i="12"/>
  <c r="Q15" i="12"/>
  <c r="U225" i="11"/>
  <c r="H17" i="19" l="1"/>
  <c r="H13" i="19"/>
  <c r="AN10" i="6"/>
  <c r="AJ10" i="6"/>
  <c r="AF10" i="6"/>
  <c r="AN153" i="6"/>
  <c r="AN27" i="6"/>
  <c r="AN26" i="6"/>
  <c r="AO174" i="6" s="1"/>
  <c r="AN20" i="6"/>
  <c r="AN21" i="6"/>
  <c r="AN22" i="6"/>
  <c r="AN23" i="6"/>
  <c r="AN19" i="6"/>
  <c r="AN7" i="6"/>
  <c r="AO171" i="6" s="1"/>
  <c r="AN6" i="6"/>
  <c r="AN5" i="6"/>
  <c r="AO175" i="6"/>
  <c r="AK177" i="6"/>
  <c r="AJ153" i="6"/>
  <c r="AJ38" i="6"/>
  <c r="AJ31" i="6"/>
  <c r="AJ27" i="6"/>
  <c r="AJ26" i="6"/>
  <c r="AJ23" i="6"/>
  <c r="AJ22" i="6"/>
  <c r="AJ21" i="6"/>
  <c r="AJ20" i="6"/>
  <c r="AJ19" i="6"/>
  <c r="AJ7" i="6"/>
  <c r="AK173" i="6" s="1"/>
  <c r="AJ6" i="6"/>
  <c r="AJ5" i="6"/>
  <c r="AJ16" i="6"/>
  <c r="AJ15" i="6"/>
  <c r="AJ14" i="6"/>
  <c r="AJ13" i="6"/>
  <c r="AJ12" i="6"/>
  <c r="AF111" i="6"/>
  <c r="AF108" i="6"/>
  <c r="AF100" i="6"/>
  <c r="AF98" i="6"/>
  <c r="AF97" i="6"/>
  <c r="AF63" i="6"/>
  <c r="AF62" i="6"/>
  <c r="AF61" i="6"/>
  <c r="AF60" i="6"/>
  <c r="AF59" i="6"/>
  <c r="AF27" i="6"/>
  <c r="AF26" i="6"/>
  <c r="AF20" i="6"/>
  <c r="AF21" i="6"/>
  <c r="AF22" i="6"/>
  <c r="AF23" i="6"/>
  <c r="AF19" i="6"/>
  <c r="AF7" i="6"/>
  <c r="AF6" i="6"/>
  <c r="AF5" i="6"/>
  <c r="AG172" i="6" s="1"/>
  <c r="AG177" i="6"/>
  <c r="AF153" i="6"/>
  <c r="S55" i="8"/>
  <c r="R35" i="8"/>
  <c r="R32" i="8"/>
  <c r="R31" i="8"/>
  <c r="R30" i="8"/>
  <c r="R29" i="8"/>
  <c r="R27" i="8"/>
  <c r="R25" i="8"/>
  <c r="R26" i="8"/>
  <c r="R18" i="8"/>
  <c r="R17" i="8"/>
  <c r="R15" i="8"/>
  <c r="R16" i="8"/>
  <c r="R11" i="8"/>
  <c r="R10" i="8"/>
  <c r="R9" i="8"/>
  <c r="R6" i="8"/>
  <c r="R5" i="8"/>
  <c r="S50" i="8" s="1"/>
  <c r="U19" i="10"/>
  <c r="Y45" i="10"/>
  <c r="U45" i="10"/>
  <c r="V183" i="10"/>
  <c r="Y66" i="10"/>
  <c r="Y64" i="10"/>
  <c r="Y63" i="10"/>
  <c r="Y62" i="10"/>
  <c r="Y61" i="10"/>
  <c r="Y60" i="10"/>
  <c r="Y59" i="10"/>
  <c r="Y56" i="10"/>
  <c r="Y55" i="10"/>
  <c r="Z186" i="10"/>
  <c r="Y25" i="10"/>
  <c r="Y158" i="10"/>
  <c r="Y102" i="10"/>
  <c r="Y15" i="10"/>
  <c r="Y14" i="10"/>
  <c r="Y13" i="10"/>
  <c r="Z185" i="10" s="1"/>
  <c r="Y12" i="10"/>
  <c r="Y10" i="10"/>
  <c r="Z182" i="10" s="1"/>
  <c r="Y7" i="10"/>
  <c r="Y6" i="10"/>
  <c r="Y17" i="10"/>
  <c r="U158" i="10"/>
  <c r="U102" i="10"/>
  <c r="U66" i="10"/>
  <c r="U17" i="10"/>
  <c r="U15" i="10"/>
  <c r="U13" i="10"/>
  <c r="U14" i="10"/>
  <c r="U12" i="10"/>
  <c r="U10" i="10"/>
  <c r="U7" i="10"/>
  <c r="U6" i="10"/>
  <c r="V178" i="10" s="1"/>
  <c r="O14" i="5"/>
  <c r="O15" i="5"/>
  <c r="P31" i="5" s="1"/>
  <c r="O6" i="5"/>
  <c r="O7" i="5"/>
  <c r="O8" i="5"/>
  <c r="O9" i="5"/>
  <c r="O10" i="5"/>
  <c r="O11" i="5"/>
  <c r="O12" i="5"/>
  <c r="O13" i="5"/>
  <c r="O5" i="5"/>
  <c r="O4" i="5"/>
  <c r="P27" i="5" s="1"/>
  <c r="Z25" i="9"/>
  <c r="Z19" i="9"/>
  <c r="Z14" i="9"/>
  <c r="Z15" i="9"/>
  <c r="Z13" i="9"/>
  <c r="Z12" i="9"/>
  <c r="Z10" i="9"/>
  <c r="Z9" i="9"/>
  <c r="Z6" i="9"/>
  <c r="Z5" i="9"/>
  <c r="P6" i="3"/>
  <c r="P5" i="3"/>
  <c r="Q27" i="3" s="1"/>
  <c r="P11" i="3"/>
  <c r="P10" i="3"/>
  <c r="P9" i="3"/>
  <c r="P12" i="3"/>
  <c r="P13" i="3"/>
  <c r="O22" i="1"/>
  <c r="O21" i="1"/>
  <c r="O20" i="1"/>
  <c r="O15" i="1"/>
  <c r="O16" i="1"/>
  <c r="O17" i="1"/>
  <c r="O18" i="1"/>
  <c r="O19" i="1"/>
  <c r="O14" i="1"/>
  <c r="O10" i="1"/>
  <c r="O11" i="1"/>
  <c r="O9" i="1"/>
  <c r="O6" i="1"/>
  <c r="O5" i="1"/>
  <c r="Q158" i="10"/>
  <c r="Q154" i="10"/>
  <c r="Q152" i="10"/>
  <c r="Q151" i="10"/>
  <c r="Q148" i="10"/>
  <c r="Q147" i="10"/>
  <c r="Q145" i="10"/>
  <c r="Q144" i="10"/>
  <c r="Q143" i="10"/>
  <c r="Q142" i="10"/>
  <c r="Q141" i="10"/>
  <c r="Q140" i="10"/>
  <c r="Q139" i="10"/>
  <c r="Q138" i="10"/>
  <c r="Q137" i="10"/>
  <c r="Q136" i="10"/>
  <c r="Q135" i="10"/>
  <c r="Q134" i="10"/>
  <c r="Q102" i="10"/>
  <c r="Q66" i="10"/>
  <c r="Q60" i="10"/>
  <c r="Q61" i="10"/>
  <c r="Q62" i="10"/>
  <c r="Q63" i="10"/>
  <c r="Q64" i="10"/>
  <c r="Q59" i="10"/>
  <c r="Q55" i="10"/>
  <c r="Q7" i="10"/>
  <c r="Q6" i="10"/>
  <c r="Q56" i="10"/>
  <c r="Q17" i="10"/>
  <c r="T205" i="11"/>
  <c r="T197" i="11"/>
  <c r="T198" i="11"/>
  <c r="T199" i="11"/>
  <c r="T200" i="11"/>
  <c r="T201" i="11"/>
  <c r="T202" i="11"/>
  <c r="T193" i="11"/>
  <c r="T194" i="11"/>
  <c r="T195" i="11"/>
  <c r="T196" i="11"/>
  <c r="T192" i="11"/>
  <c r="T6" i="11"/>
  <c r="T5" i="11"/>
  <c r="AB63" i="6"/>
  <c r="X63" i="6"/>
  <c r="AB10" i="6"/>
  <c r="X10" i="6"/>
  <c r="M20" i="13"/>
  <c r="B39" i="19" s="1"/>
  <c r="F39" i="19" s="1"/>
  <c r="T10" i="6"/>
  <c r="T12" i="6"/>
  <c r="AC175" i="6"/>
  <c r="X69" i="6"/>
  <c r="Y175" i="6"/>
  <c r="U175" i="6"/>
  <c r="AB108" i="6"/>
  <c r="X108" i="6"/>
  <c r="AB100" i="6"/>
  <c r="X100" i="6"/>
  <c r="X7" i="6"/>
  <c r="X6" i="6"/>
  <c r="X5" i="6"/>
  <c r="AB118" i="6"/>
  <c r="X118" i="6"/>
  <c r="T118" i="6"/>
  <c r="AB115" i="6"/>
  <c r="X115" i="6"/>
  <c r="T115" i="6"/>
  <c r="AB117" i="6"/>
  <c r="X117" i="6"/>
  <c r="T117" i="6"/>
  <c r="AB119" i="6"/>
  <c r="X119" i="6"/>
  <c r="T119" i="6"/>
  <c r="AB121" i="6"/>
  <c r="X121" i="6"/>
  <c r="T121" i="6"/>
  <c r="AB153" i="6"/>
  <c r="X153" i="6"/>
  <c r="T153" i="6"/>
  <c r="AB114" i="6"/>
  <c r="AB111" i="6"/>
  <c r="AB98" i="6"/>
  <c r="AB97" i="6"/>
  <c r="AB91" i="6"/>
  <c r="AB90" i="6"/>
  <c r="AB86" i="6"/>
  <c r="AB85" i="6"/>
  <c r="AB87" i="6"/>
  <c r="AB62" i="6"/>
  <c r="AB61" i="6"/>
  <c r="AB60" i="6"/>
  <c r="AB59" i="6"/>
  <c r="AB7" i="6"/>
  <c r="AB6" i="6"/>
  <c r="AB5" i="6"/>
  <c r="X114" i="6"/>
  <c r="T114" i="6"/>
  <c r="X111" i="6"/>
  <c r="X98" i="6"/>
  <c r="X97" i="6"/>
  <c r="X81" i="6"/>
  <c r="X82" i="6"/>
  <c r="X83" i="6"/>
  <c r="X80" i="6"/>
  <c r="X74" i="6"/>
  <c r="X73" i="6"/>
  <c r="X72" i="6"/>
  <c r="X71" i="6"/>
  <c r="X70" i="6"/>
  <c r="X62" i="6"/>
  <c r="X61" i="6"/>
  <c r="X60" i="6"/>
  <c r="X59" i="6"/>
  <c r="T13" i="6"/>
  <c r="T14" i="6"/>
  <c r="T15" i="6"/>
  <c r="T16" i="6"/>
  <c r="T5" i="6"/>
  <c r="T6" i="6"/>
  <c r="T7" i="6"/>
  <c r="T54" i="14"/>
  <c r="Q69" i="15"/>
  <c r="Q38" i="15"/>
  <c r="Q42" i="15"/>
  <c r="Q59" i="15"/>
  <c r="Q61" i="15"/>
  <c r="Q63" i="15"/>
  <c r="Q65" i="15"/>
  <c r="Q67" i="15"/>
  <c r="Q70" i="15"/>
  <c r="Q73" i="15"/>
  <c r="Q83" i="15"/>
  <c r="Q82" i="15"/>
  <c r="Q81" i="15"/>
  <c r="Q80" i="15"/>
  <c r="Q79" i="15"/>
  <c r="Q78" i="15"/>
  <c r="O103" i="15" s="1"/>
  <c r="Q86" i="15"/>
  <c r="Q87" i="15"/>
  <c r="Q88" i="15"/>
  <c r="Q89" i="15"/>
  <c r="Q90" i="15"/>
  <c r="Q93" i="15"/>
  <c r="Q75" i="15"/>
  <c r="Q74" i="15"/>
  <c r="Q72" i="15"/>
  <c r="Q71" i="15"/>
  <c r="Q68" i="15"/>
  <c r="Q66" i="15"/>
  <c r="Q64" i="15"/>
  <c r="Q62" i="15"/>
  <c r="Q60" i="15"/>
  <c r="Q58" i="15"/>
  <c r="Q57" i="15"/>
  <c r="Q56" i="15"/>
  <c r="Q55" i="15"/>
  <c r="Q54" i="15"/>
  <c r="Q53" i="15"/>
  <c r="Q50" i="15"/>
  <c r="Q49" i="15"/>
  <c r="Q45" i="15"/>
  <c r="Q43" i="15"/>
  <c r="Q39" i="15"/>
  <c r="Q7" i="15"/>
  <c r="Q6" i="15"/>
  <c r="Q51" i="16"/>
  <c r="Q55" i="16"/>
  <c r="Q54" i="16"/>
  <c r="Q53" i="16"/>
  <c r="Q52" i="16"/>
  <c r="Q42" i="16"/>
  <c r="Q38" i="16"/>
  <c r="Q58" i="16"/>
  <c r="Q45" i="16"/>
  <c r="Q43" i="16"/>
  <c r="Q39" i="16"/>
  <c r="Q7" i="16"/>
  <c r="Q6" i="16"/>
  <c r="Q38" i="14"/>
  <c r="Q71" i="14"/>
  <c r="Q70" i="14"/>
  <c r="Q69" i="14"/>
  <c r="Q68" i="14"/>
  <c r="Q63" i="14"/>
  <c r="Q62" i="14"/>
  <c r="Q61" i="14"/>
  <c r="Q60" i="14"/>
  <c r="Q57" i="14"/>
  <c r="Q56" i="14"/>
  <c r="Q66" i="14"/>
  <c r="Q64" i="14"/>
  <c r="Q59" i="14"/>
  <c r="Q55" i="14"/>
  <c r="Q47" i="14"/>
  <c r="Q45" i="14"/>
  <c r="Q43" i="14"/>
  <c r="Q41" i="14"/>
  <c r="Q39" i="14"/>
  <c r="Q37" i="14"/>
  <c r="Q74" i="14"/>
  <c r="Q65" i="14"/>
  <c r="Q48" i="14"/>
  <c r="Q46" i="14"/>
  <c r="Q44" i="14"/>
  <c r="Q42" i="14"/>
  <c r="Q40" i="14"/>
  <c r="Q6" i="14"/>
  <c r="Q5" i="14"/>
  <c r="Q51" i="12"/>
  <c r="Q48" i="12"/>
  <c r="Q13" i="12"/>
  <c r="Q9" i="12"/>
  <c r="Q67" i="12"/>
  <c r="Q64" i="12"/>
  <c r="Q63" i="12"/>
  <c r="Q62" i="12"/>
  <c r="Q59" i="12"/>
  <c r="Q56" i="12"/>
  <c r="Q55" i="12"/>
  <c r="Q52" i="12"/>
  <c r="Q50" i="12"/>
  <c r="Q49" i="12"/>
  <c r="Q16" i="12"/>
  <c r="Q14" i="12"/>
  <c r="Q11" i="12"/>
  <c r="Q10" i="12"/>
  <c r="Q6" i="12"/>
  <c r="Q5" i="12"/>
  <c r="E20" i="19"/>
  <c r="C8" i="19"/>
  <c r="F8" i="19" s="1"/>
  <c r="C7" i="19"/>
  <c r="F7" i="19" s="1"/>
  <c r="P47" i="13"/>
  <c r="P43" i="13"/>
  <c r="P44" i="13"/>
  <c r="P48" i="13"/>
  <c r="P49" i="13"/>
  <c r="P45" i="13"/>
  <c r="L16" i="19"/>
  <c r="L17" i="19" s="1"/>
  <c r="L14" i="19"/>
  <c r="L10" i="19"/>
  <c r="L11" i="19" s="1"/>
  <c r="C13" i="19" s="1"/>
  <c r="C14" i="19" s="1"/>
  <c r="H22" i="19"/>
  <c r="H21" i="19"/>
  <c r="H20" i="19"/>
  <c r="H19" i="19"/>
  <c r="H18" i="19"/>
  <c r="H16" i="19"/>
  <c r="H15" i="19"/>
  <c r="H14" i="19"/>
  <c r="U220" i="11" l="1"/>
  <c r="U224" i="11"/>
  <c r="U226" i="11" s="1"/>
  <c r="U221" i="11"/>
  <c r="Y174" i="6"/>
  <c r="Y176" i="6" s="1"/>
  <c r="O81" i="14"/>
  <c r="O104" i="15"/>
  <c r="AC174" i="6"/>
  <c r="U174" i="6"/>
  <c r="U176" i="6" s="1"/>
  <c r="AO170" i="6"/>
  <c r="AO172" i="6" s="1"/>
  <c r="AK172" i="6"/>
  <c r="AK174" i="6" s="1"/>
  <c r="AG176" i="6"/>
  <c r="AG178" i="6" s="1"/>
  <c r="S54" i="8"/>
  <c r="R176" i="10"/>
  <c r="R180" i="10"/>
  <c r="R182" i="10" s="1"/>
  <c r="R177" i="10"/>
  <c r="V182" i="10"/>
  <c r="AA62" i="9"/>
  <c r="AA58" i="9"/>
  <c r="Q31" i="3"/>
  <c r="Q32" i="3" s="1"/>
  <c r="H23" i="19"/>
  <c r="O72" i="12"/>
  <c r="O71" i="12"/>
  <c r="O75" i="12"/>
  <c r="O76" i="12" s="1"/>
  <c r="Z183" i="10"/>
  <c r="AO176" i="6"/>
  <c r="P45" i="1"/>
  <c r="V184" i="10"/>
  <c r="AK178" i="6"/>
  <c r="Z187" i="10"/>
  <c r="S51" i="8"/>
  <c r="V179" i="10"/>
  <c r="V180" i="10" s="1"/>
  <c r="B23" i="19"/>
  <c r="P41" i="1"/>
  <c r="AG173" i="6"/>
  <c r="S56" i="8"/>
  <c r="P32" i="5"/>
  <c r="P29" i="5"/>
  <c r="AA60" i="9"/>
  <c r="AA63" i="9"/>
  <c r="B37" i="19"/>
  <c r="D37" i="19" s="1"/>
  <c r="Q29" i="3"/>
  <c r="E39" i="19"/>
  <c r="D39" i="19"/>
  <c r="B40" i="19"/>
  <c r="B44" i="19"/>
  <c r="F44" i="19" s="1"/>
  <c r="B43" i="19"/>
  <c r="AC176" i="6"/>
  <c r="AC171" i="6"/>
  <c r="Y171" i="6"/>
  <c r="Y170" i="6"/>
  <c r="AC170" i="6"/>
  <c r="B34" i="19"/>
  <c r="D34" i="19" s="1"/>
  <c r="B27" i="19"/>
  <c r="B26" i="19"/>
  <c r="D26" i="19" s="1"/>
  <c r="B31" i="19"/>
  <c r="E31" i="19" s="1"/>
  <c r="B48" i="19"/>
  <c r="B47" i="19"/>
  <c r="D47" i="19" s="1"/>
  <c r="B30" i="19"/>
  <c r="D20" i="19"/>
  <c r="P50" i="13"/>
  <c r="P46" i="13"/>
  <c r="D13" i="19"/>
  <c r="D14" i="19" s="1"/>
  <c r="F13" i="19"/>
  <c r="F14" i="19" s="1"/>
  <c r="D8" i="19"/>
  <c r="D7" i="19"/>
  <c r="H24" i="19"/>
  <c r="U222" i="11" l="1"/>
  <c r="O67" i="16"/>
  <c r="O73" i="12"/>
  <c r="O83" i="14"/>
  <c r="AN178" i="6"/>
  <c r="H8" i="19"/>
  <c r="B19" i="19" s="1"/>
  <c r="F19" i="19" s="1"/>
  <c r="S52" i="8"/>
  <c r="R178" i="10"/>
  <c r="B36" i="19" s="1"/>
  <c r="D36" i="19" s="1"/>
  <c r="P42" i="1"/>
  <c r="U172" i="6"/>
  <c r="B25" i="19" s="1"/>
  <c r="F25" i="19" s="1"/>
  <c r="AG174" i="6"/>
  <c r="F37" i="19"/>
  <c r="D44" i="19"/>
  <c r="F40" i="19"/>
  <c r="D40" i="19"/>
  <c r="D27" i="19"/>
  <c r="F34" i="19"/>
  <c r="F43" i="19"/>
  <c r="D43" i="19"/>
  <c r="AC172" i="6"/>
  <c r="AB178" i="6" s="1"/>
  <c r="B42" i="19" s="1"/>
  <c r="Y172" i="6"/>
  <c r="F26" i="19"/>
  <c r="F27" i="19"/>
  <c r="D31" i="19"/>
  <c r="F48" i="19"/>
  <c r="D48" i="19"/>
  <c r="F31" i="19"/>
  <c r="F47" i="19"/>
  <c r="O100" i="15"/>
  <c r="B46" i="19" s="1"/>
  <c r="F46" i="19" s="1"/>
  <c r="O63" i="16"/>
  <c r="B33" i="19" s="1"/>
  <c r="F33" i="19" s="1"/>
  <c r="O79" i="14"/>
  <c r="B29" i="19" s="1"/>
  <c r="E29" i="19" s="1"/>
  <c r="F30" i="19"/>
  <c r="D30" i="19"/>
  <c r="D19" i="19"/>
  <c r="E19" i="19"/>
  <c r="C10" i="19" l="1"/>
  <c r="B20" i="19"/>
  <c r="F20" i="19" s="1"/>
  <c r="H10" i="19"/>
  <c r="E36" i="19"/>
  <c r="F36" i="19"/>
  <c r="B22" i="19"/>
  <c r="D22" i="19" s="1"/>
  <c r="AF180" i="6"/>
  <c r="X178" i="6"/>
  <c r="E25" i="19"/>
  <c r="D25" i="19"/>
  <c r="E46" i="19"/>
  <c r="D46" i="19"/>
  <c r="E33" i="19"/>
  <c r="D33" i="19"/>
  <c r="F29" i="19"/>
  <c r="D29" i="19"/>
  <c r="B76" i="19" l="1"/>
  <c r="F76" i="19" s="1"/>
  <c r="B85" i="19"/>
  <c r="B81" i="19"/>
  <c r="B77" i="19"/>
  <c r="C11" i="19"/>
  <c r="B60" i="19"/>
  <c r="B78" i="19"/>
  <c r="B55" i="19"/>
  <c r="B63" i="19"/>
  <c r="B66" i="19"/>
  <c r="B64" i="19"/>
  <c r="E64" i="19" s="1"/>
  <c r="B73" i="19"/>
  <c r="B82" i="19"/>
  <c r="B58" i="19"/>
  <c r="B87" i="19"/>
  <c r="B62" i="19"/>
  <c r="B69" i="19"/>
  <c r="B72" i="19"/>
  <c r="B80" i="19"/>
  <c r="B68" i="19"/>
  <c r="B53" i="19"/>
  <c r="B61" i="19"/>
  <c r="B67" i="19"/>
  <c r="B70" i="19"/>
  <c r="E70" i="19" s="1"/>
  <c r="B74" i="19"/>
  <c r="B84" i="19"/>
  <c r="B57" i="19"/>
  <c r="B52" i="19"/>
  <c r="D18" i="19"/>
  <c r="F10" i="19"/>
  <c r="E10" i="19"/>
  <c r="B18" i="19"/>
  <c r="B17" i="19"/>
  <c r="E18" i="19"/>
  <c r="F17" i="19"/>
  <c r="F18" i="19"/>
  <c r="D17" i="19"/>
  <c r="D10" i="19"/>
  <c r="F23" i="19"/>
  <c r="D23" i="19"/>
  <c r="F22" i="19"/>
  <c r="E22" i="19"/>
  <c r="E42" i="19"/>
  <c r="F42" i="19"/>
  <c r="D42" i="19"/>
  <c r="D76" i="19" l="1"/>
  <c r="E76" i="19"/>
  <c r="E52" i="19"/>
  <c r="D52" i="19"/>
  <c r="F52" i="19"/>
  <c r="F57" i="19"/>
  <c r="E57" i="19"/>
  <c r="D57" i="19"/>
  <c r="F84" i="19"/>
  <c r="D84" i="19"/>
  <c r="E84" i="19"/>
  <c r="F77" i="19"/>
  <c r="D77" i="19"/>
  <c r="F74" i="19"/>
  <c r="D74" i="19"/>
  <c r="D67" i="19"/>
  <c r="F67" i="19"/>
  <c r="F61" i="19"/>
  <c r="D61" i="19"/>
  <c r="D53" i="19"/>
  <c r="F53" i="19"/>
  <c r="E53" i="19"/>
  <c r="F68" i="19"/>
  <c r="D68" i="19"/>
  <c r="E68" i="19"/>
  <c r="F85" i="19"/>
  <c r="D85" i="19"/>
  <c r="F80" i="19"/>
  <c r="D80" i="19"/>
  <c r="E80" i="19"/>
  <c r="E72" i="19"/>
  <c r="F72" i="19"/>
  <c r="D72" i="19"/>
  <c r="F69" i="19"/>
  <c r="D69" i="19"/>
  <c r="F63" i="19"/>
  <c r="F62" i="19"/>
  <c r="E62" i="19"/>
  <c r="D63" i="19"/>
  <c r="D62" i="19"/>
  <c r="F87" i="19"/>
  <c r="E87" i="19"/>
  <c r="D87" i="19"/>
  <c r="F58" i="19"/>
  <c r="D58" i="19"/>
  <c r="E82" i="19"/>
  <c r="D82" i="19"/>
  <c r="F82" i="19"/>
  <c r="D73" i="19"/>
  <c r="F73" i="19"/>
  <c r="E73" i="19"/>
  <c r="F66" i="19"/>
  <c r="D66" i="19"/>
  <c r="E66" i="19"/>
  <c r="F55" i="19"/>
  <c r="D55" i="19"/>
  <c r="E55" i="19"/>
  <c r="E78" i="19"/>
  <c r="D78" i="19"/>
  <c r="F78" i="19"/>
  <c r="F60" i="19"/>
  <c r="D60" i="19"/>
  <c r="E60" i="19"/>
  <c r="F11" i="19"/>
  <c r="D11" i="19"/>
  <c r="E11" i="19"/>
  <c r="D81" i="19"/>
  <c r="F81" i="1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tc={FA05C743-A2C4-4478-A3C8-ECA594D0E67D}</author>
  </authors>
  <commentList>
    <comment ref="B16" authorId="0" shapeId="0" xr:uid="{FA05C743-A2C4-4478-A3C8-ECA594D0E67D}">
      <text>
        <t xml:space="preserve">[Threaded comment]
Your version of Excel allows you to read this threaded comment; however, any edits to it will get removed if the file is opened in a newer version of Excel. Learn more: https://go.microsoft.com/fwlink/?linkid=870924
Comment:
    @Doug Ferguson Noticing this tab doesn't have an additional information section. Is that intentional or should it be added? </t>
      </text>
    </comment>
  </commentList>
</comments>
</file>

<file path=xl/sharedStrings.xml><?xml version="1.0" encoding="utf-8"?>
<sst xmlns="http://schemas.openxmlformats.org/spreadsheetml/2006/main" count="3926" uniqueCount="1527">
  <si>
    <t>Project Application Workbook for CMAQ, TAP-L and STP Shared Fund Applications</t>
  </si>
  <si>
    <t xml:space="preserve">All STP, CMAQ, and TAP-L applicants should fill out the project specific worksheets found in this workbook. See the project lists below for common project types and the corresponding worksheet(s). 
</t>
  </si>
  <si>
    <t>• Instructions for the individual worksheets can be found on those worksheets. 
• Each application must include one, and only one, copy of the workbook (except as noted below for staged construction).
• All applicants, regardless of fund source, must complete the Preliminary Engineering - All worksheet. 
• Clicking on the project type link below (CMAQ and TAP-L) will open the corresponding benefits worksheet.
• For STP shared fund projects proposing staged construction, one copy of the workbook must be completed for each stage that will be scored separately, in addition to one copy of the workbook for the entire project.
• In addition to the project type specific worksheets, all STP shared fund applicants must also complete the All STP Projects worksheet.
• When finished, attach the entire workbook as an Excel file to the corresponding eTIP application on the Documents tabs. Do not save it as a PDF document.
• Yellow tabs are for CMAQ and TAP projects only, orange tabs are STP shared fund projects only, green tabs are for all fund sources.  On green tabs, question headers are also color-coded according to fund source(s).
• Responses go in the light green cells only.
• Be sure to scroll all the way to the bottom of each worksheet.  The worksheet is complete when you reach the red "THIS WORKSHEET ENDS HERE" row.</t>
  </si>
  <si>
    <t>CMAQ and TAP Project Types</t>
  </si>
  <si>
    <t>STP Shared Fund Project Types</t>
  </si>
  <si>
    <t>Project Type</t>
  </si>
  <si>
    <t>Benefits Worksheet</t>
  </si>
  <si>
    <t>Fund(s)</t>
  </si>
  <si>
    <t>Example project scope elements</t>
  </si>
  <si>
    <t>Required worksheets</t>
  </si>
  <si>
    <t>Optional worksheet</t>
  </si>
  <si>
    <t>Access to Transit</t>
  </si>
  <si>
    <t>Transit Projects</t>
  </si>
  <si>
    <t>CMAQ (See also STP Transit Station, Yard, &amp; Terminal Imps)</t>
  </si>
  <si>
    <t>Bicycle and Pedestrian Barrier Elimination</t>
  </si>
  <si>
    <r>
      <t>· Bicycle/pedestrian overpass</t>
    </r>
    <r>
      <rPr>
        <sz val="11"/>
        <color rgb="FF000000"/>
        <rFont val="Symbol"/>
        <family val="1"/>
        <charset val="2"/>
      </rPr>
      <t/>
    </r>
  </si>
  <si>
    <t>Preliminary Engineering - All; All STP Projects;
Bike Ped Barrier Elimination</t>
  </si>
  <si>
    <t>Safety</t>
  </si>
  <si>
    <t>Adaptive Signal Control</t>
  </si>
  <si>
    <t>Signal Interconnects and Safety</t>
  </si>
  <si>
    <t>CMAQ</t>
  </si>
  <si>
    <t>· Bicycle/pedestrian underpass</t>
  </si>
  <si>
    <t>Alternative Fuel</t>
  </si>
  <si>
    <t>Direct Emissions Reduction</t>
  </si>
  <si>
    <t>· New multi-use path/trail that eliminates/avoids barrier</t>
  </si>
  <si>
    <t>Bicycle Bridge</t>
  </si>
  <si>
    <t>Bicycle Facility Projects</t>
  </si>
  <si>
    <t>CMAQ andTAP (See also STP Bicycle/Pedestrian Barrier Elimination)</t>
  </si>
  <si>
    <t>Bike Lane</t>
  </si>
  <si>
    <t>CMAQ and TAP</t>
  </si>
  <si>
    <t>Bus Speed Improvements</t>
  </si>
  <si>
    <r>
      <t>·</t>
    </r>
    <r>
      <rPr>
        <sz val="7"/>
        <color rgb="FF000000"/>
        <rFont val="Calibri"/>
        <family val="2"/>
        <scheme val="minor"/>
      </rPr>
      <t xml:space="preserve">  </t>
    </r>
    <r>
      <rPr>
        <sz val="11"/>
        <color rgb="FF000000"/>
        <rFont val="Calibri"/>
        <family val="2"/>
        <scheme val="minor"/>
      </rPr>
      <t>BRT/ART route construction (stops, pull outs, separators, etc.)</t>
    </r>
  </si>
  <si>
    <t>Preliminary Engineering - All; All STP Projects;
Transit Projects</t>
  </si>
  <si>
    <t>Bike Parking at Transit</t>
  </si>
  <si>
    <t>Bike Path</t>
  </si>
  <si>
    <t>CMAQ and TAP (See also STP Bicycle/Pedestrian Barrier Elimination)</t>
  </si>
  <si>
    <r>
      <t>·</t>
    </r>
    <r>
      <rPr>
        <sz val="7"/>
        <color rgb="FF000000"/>
        <rFont val="Calibri"/>
        <family val="2"/>
        <scheme val="minor"/>
      </rPr>
      <t xml:space="preserve">  </t>
    </r>
    <r>
      <rPr>
        <sz val="11"/>
        <color rgb="FF000000"/>
        <rFont val="Calibri"/>
        <family val="2"/>
        <scheme val="minor"/>
      </rPr>
      <t>Transit Signal Priority (TSP) and other ITS</t>
    </r>
  </si>
  <si>
    <t>Bike Sharing</t>
  </si>
  <si>
    <t>Other Projects</t>
  </si>
  <si>
    <r>
      <t>·</t>
    </r>
    <r>
      <rPr>
        <sz val="7"/>
        <color rgb="FF000000"/>
        <rFont val="Calibri"/>
        <family val="2"/>
        <scheme val="minor"/>
      </rPr>
      <t xml:space="preserve">  </t>
    </r>
    <r>
      <rPr>
        <sz val="11"/>
        <color rgb="FF000000"/>
        <rFont val="Calibri"/>
        <family val="2"/>
        <scheme val="minor"/>
      </rPr>
      <t>Bus-only travel lanes</t>
    </r>
  </si>
  <si>
    <t>CMAQ (See also STP Bus Speed Improvements)</t>
  </si>
  <si>
    <t>Bridge Rehabilitation or Reconstruction</t>
  </si>
  <si>
    <r>
      <t>·</t>
    </r>
    <r>
      <rPr>
        <sz val="7"/>
        <color rgb="FF000000"/>
        <rFont val="Calibri"/>
        <family val="2"/>
        <scheme val="minor"/>
      </rPr>
      <t xml:space="preserve">  </t>
    </r>
    <r>
      <rPr>
        <sz val="11"/>
        <color rgb="FF000000"/>
        <rFont val="Calibri"/>
        <family val="2"/>
        <scheme val="minor"/>
      </rPr>
      <t>Bridge replacement</t>
    </r>
  </si>
  <si>
    <t>Preliminary Engineering - All;All STP Projects;
Bridge Projects</t>
  </si>
  <si>
    <t>Commuter Parking</t>
  </si>
  <si>
    <r>
      <t>·</t>
    </r>
    <r>
      <rPr>
        <sz val="7"/>
        <color rgb="FF000000"/>
        <rFont val="Calibri"/>
        <family val="2"/>
        <scheme val="minor"/>
      </rPr>
      <t xml:space="preserve">  </t>
    </r>
    <r>
      <rPr>
        <sz val="11"/>
        <color rgb="FF000000"/>
        <rFont val="Calibri"/>
        <family val="2"/>
        <scheme val="minor"/>
      </rPr>
      <t>Deck replacement</t>
    </r>
  </si>
  <si>
    <t>Continuous Left Turn Lane</t>
  </si>
  <si>
    <t>Road Projects and Safety</t>
  </si>
  <si>
    <t>CMAQ (See also STP Road Reconstruction or Road Expansion)</t>
  </si>
  <si>
    <r>
      <t>·</t>
    </r>
    <r>
      <rPr>
        <sz val="7"/>
        <color rgb="FF000000"/>
        <rFont val="Calibri"/>
        <family val="2"/>
        <scheme val="minor"/>
      </rPr>
      <t xml:space="preserve">  </t>
    </r>
    <r>
      <rPr>
        <sz val="11"/>
        <color rgb="FF000000"/>
        <rFont val="Calibri"/>
        <family val="2"/>
        <scheme val="minor"/>
      </rPr>
      <t>Superstructure rehab/reconstruct</t>
    </r>
  </si>
  <si>
    <t>Curb Cut Elimination</t>
  </si>
  <si>
    <r>
      <t>·</t>
    </r>
    <r>
      <rPr>
        <sz val="7"/>
        <color rgb="FF000000"/>
        <rFont val="Calibri"/>
        <family val="2"/>
        <scheme val="minor"/>
      </rPr>
      <t xml:space="preserve">  </t>
    </r>
    <r>
      <rPr>
        <sz val="11"/>
        <color rgb="FF000000"/>
        <rFont val="Calibri"/>
        <family val="2"/>
        <scheme val="minor"/>
      </rPr>
      <t>Substructure rehab/reconstruct</t>
    </r>
  </si>
  <si>
    <t>Diesel Engine Retrofits</t>
  </si>
  <si>
    <t>Highway/Rail Grade Crossing Improvements</t>
  </si>
  <si>
    <r>
      <t>·</t>
    </r>
    <r>
      <rPr>
        <sz val="7"/>
        <color rgb="FF000000"/>
        <rFont val="Calibri"/>
        <family val="2"/>
        <scheme val="minor"/>
      </rPr>
      <t xml:space="preserve">  </t>
    </r>
    <r>
      <rPr>
        <sz val="11"/>
        <color rgb="FF000000"/>
        <rFont val="Calibri"/>
        <family val="2"/>
        <scheme val="minor"/>
      </rPr>
      <t>Grade separation</t>
    </r>
  </si>
  <si>
    <t>Preliminary Engineering - All;All STP Projects;
Rail-Hwy Crossings</t>
  </si>
  <si>
    <t>Electric Infrastructure</t>
  </si>
  <si>
    <r>
      <t>·</t>
    </r>
    <r>
      <rPr>
        <sz val="7"/>
        <color rgb="FF000000"/>
        <rFont val="Calibri"/>
        <family val="2"/>
        <scheme val="minor"/>
      </rPr>
      <t xml:space="preserve">  </t>
    </r>
    <r>
      <rPr>
        <sz val="11"/>
        <color rgb="FF000000"/>
        <rFont val="Calibri"/>
        <family val="2"/>
        <scheme val="minor"/>
      </rPr>
      <t>Other crossing improvements</t>
    </r>
  </si>
  <si>
    <t>Electric Vehicles</t>
  </si>
  <si>
    <t>Highway/Rail Grade Separations</t>
  </si>
  <si>
    <t>CMAQ (See also STP Highway/Rail Grade Crossing Improvements)</t>
  </si>
  <si>
    <t>Intersection Improvements</t>
  </si>
  <si>
    <t>Road Reconstruction</t>
  </si>
  <si>
    <r>
      <t>·</t>
    </r>
    <r>
      <rPr>
        <sz val="7"/>
        <color rgb="FF000000"/>
        <rFont val="Calibri"/>
        <family val="2"/>
        <scheme val="minor"/>
      </rPr>
      <t xml:space="preserve">  </t>
    </r>
    <r>
      <rPr>
        <sz val="11"/>
        <color rgb="FF000000"/>
        <rFont val="Calibri"/>
        <family val="2"/>
        <scheme val="minor"/>
      </rPr>
      <t>Reconstruction of roadway</t>
    </r>
  </si>
  <si>
    <t>Preliminary Engineering - All; All STP Projects;
Road Projects</t>
  </si>
  <si>
    <t>ITS Projects</t>
  </si>
  <si>
    <t>Locomotive Retrofits/Repowers</t>
  </si>
  <si>
    <t>Marketing Program</t>
  </si>
  <si>
    <t>New Transit Service</t>
  </si>
  <si>
    <t>Road Expansion</t>
  </si>
  <si>
    <r>
      <t>·</t>
    </r>
    <r>
      <rPr>
        <sz val="7"/>
        <color rgb="FF000000"/>
        <rFont val="Calibri"/>
        <family val="2"/>
        <scheme val="minor"/>
      </rPr>
      <t xml:space="preserve">  </t>
    </r>
    <r>
      <rPr>
        <sz val="11"/>
        <color rgb="FF000000"/>
        <rFont val="Calibri"/>
        <family val="2"/>
        <scheme val="minor"/>
      </rPr>
      <t>Additional through lanes</t>
    </r>
  </si>
  <si>
    <t>Pedestrian around transit</t>
  </si>
  <si>
    <r>
      <t>·</t>
    </r>
    <r>
      <rPr>
        <sz val="7"/>
        <color rgb="FF000000"/>
        <rFont val="Calibri"/>
        <family val="2"/>
        <scheme val="minor"/>
      </rPr>
      <t xml:space="preserve">  </t>
    </r>
    <r>
      <rPr>
        <sz val="11"/>
        <color rgb="FF000000"/>
        <rFont val="Calibri"/>
        <family val="2"/>
        <scheme val="minor"/>
      </rPr>
      <t>New/extended road</t>
    </r>
  </si>
  <si>
    <t>Signal Interconnect</t>
  </si>
  <si>
    <t>Signal Interconnects</t>
  </si>
  <si>
    <r>
      <t>·</t>
    </r>
    <r>
      <rPr>
        <sz val="7"/>
        <color rgb="FF000000"/>
        <rFont val="Calibri"/>
        <family val="2"/>
        <scheme val="minor"/>
      </rPr>
      <t xml:space="preserve">  </t>
    </r>
    <r>
      <rPr>
        <sz val="11"/>
        <color rgb="FF000000"/>
        <rFont val="Calibri"/>
        <family val="2"/>
        <scheme val="minor"/>
      </rPr>
      <t>New interchange</t>
    </r>
  </si>
  <si>
    <t>Station Improvements</t>
  </si>
  <si>
    <r>
      <t>·</t>
    </r>
    <r>
      <rPr>
        <sz val="7"/>
        <color rgb="FF000000"/>
        <rFont val="Calibri"/>
        <family val="2"/>
        <scheme val="minor"/>
      </rPr>
      <t xml:space="preserve">  </t>
    </r>
    <r>
      <rPr>
        <sz val="11"/>
        <color rgb="FF000000"/>
        <rFont val="Calibri"/>
        <family val="2"/>
        <scheme val="minor"/>
      </rPr>
      <t>New ramps (additional movements)</t>
    </r>
  </si>
  <si>
    <t>TMA Programs</t>
  </si>
  <si>
    <t xml:space="preserve">Corridor or Small Area Safety </t>
  </si>
  <si>
    <r>
      <t>·</t>
    </r>
    <r>
      <rPr>
        <sz val="7"/>
        <color rgb="FF000000"/>
        <rFont val="Calibri"/>
        <family val="2"/>
        <scheme val="minor"/>
      </rPr>
      <t xml:space="preserve">  </t>
    </r>
    <r>
      <rPr>
        <sz val="11"/>
        <color rgb="FF000000"/>
        <rFont val="Calibri"/>
        <family val="2"/>
        <scheme val="minor"/>
      </rPr>
      <t>Safety countermeasures that are appropriate for the crash type(s) in the project corridor/area</t>
    </r>
  </si>
  <si>
    <t>Preliminary Engineering - All; All STP Projects;
Safety</t>
  </si>
  <si>
    <t>Traffic Management Center</t>
  </si>
  <si>
    <t>Turn Lanes</t>
  </si>
  <si>
    <t>CMAQ (See also STP Road Recon., Road Expansion, or Safety)</t>
  </si>
  <si>
    <r>
      <t>·</t>
    </r>
    <r>
      <rPr>
        <sz val="7"/>
        <color rgb="FF000000"/>
        <rFont val="Calibri"/>
        <family val="2"/>
        <scheme val="minor"/>
      </rPr>
      <t xml:space="preserve">  </t>
    </r>
    <r>
      <rPr>
        <sz val="11"/>
        <color rgb="FF000000"/>
        <rFont val="Calibri"/>
        <family val="2"/>
        <scheme val="minor"/>
      </rPr>
      <t>Intersection improvement (turn lanes, etc.)</t>
    </r>
  </si>
  <si>
    <t>Vehicle Replacements</t>
  </si>
  <si>
    <r>
      <t>·</t>
    </r>
    <r>
      <rPr>
        <sz val="7"/>
        <color rgb="FF000000"/>
        <rFont val="Calibri"/>
        <family val="2"/>
        <scheme val="minor"/>
      </rPr>
      <t xml:space="preserve">  </t>
    </r>
    <r>
      <rPr>
        <sz val="11"/>
        <color rgb="FF000000"/>
        <rFont val="Calibri"/>
        <family val="2"/>
        <scheme val="minor"/>
      </rPr>
      <t>Traffic signal modifications</t>
    </r>
  </si>
  <si>
    <t>Vehicle Repowers</t>
  </si>
  <si>
    <t>Transit Station, Yard, or Terminal Improvements</t>
  </si>
  <si>
    <r>
      <t>·</t>
    </r>
    <r>
      <rPr>
        <sz val="7"/>
        <color rgb="FF000000"/>
        <rFont val="Calibri"/>
        <family val="2"/>
        <scheme val="minor"/>
      </rPr>
      <t xml:space="preserve">  </t>
    </r>
    <r>
      <rPr>
        <sz val="11"/>
        <color rgb="FF000000"/>
        <rFont val="Calibri"/>
        <family val="2"/>
        <scheme val="minor"/>
      </rPr>
      <t>Rehab, repair, or replace station building, boarding platforms, and other station fixtures</t>
    </r>
  </si>
  <si>
    <r>
      <t>·</t>
    </r>
    <r>
      <rPr>
        <sz val="7"/>
        <color rgb="FF000000"/>
        <rFont val="Calibri"/>
        <family val="2"/>
        <scheme val="minor"/>
      </rPr>
      <t xml:space="preserve">  </t>
    </r>
    <r>
      <rPr>
        <sz val="11"/>
        <color rgb="FF000000"/>
        <rFont val="Calibri"/>
        <family val="2"/>
        <scheme val="minor"/>
      </rPr>
      <t>Complete direct connection of sidewalk/bicycle network to station</t>
    </r>
  </si>
  <si>
    <r>
      <t>·</t>
    </r>
    <r>
      <rPr>
        <sz val="7"/>
        <color rgb="FF000000"/>
        <rFont val="Calibri"/>
        <family val="2"/>
        <scheme val="minor"/>
      </rPr>
      <t xml:space="preserve">  </t>
    </r>
    <r>
      <rPr>
        <sz val="11"/>
        <color rgb="FF000000"/>
        <rFont val="Calibri"/>
        <family val="2"/>
        <scheme val="minor"/>
      </rPr>
      <t>Install bike parking or bike-sharing at station</t>
    </r>
  </si>
  <si>
    <r>
      <t>·</t>
    </r>
    <r>
      <rPr>
        <sz val="7"/>
        <color rgb="FF000000"/>
        <rFont val="Calibri"/>
        <family val="2"/>
        <scheme val="minor"/>
      </rPr>
      <t xml:space="preserve">  </t>
    </r>
    <r>
      <rPr>
        <sz val="11"/>
        <color rgb="FF000000"/>
        <rFont val="Calibri"/>
        <family val="2"/>
        <scheme val="minor"/>
      </rPr>
      <t>Improve a commuter rail yard or terminal</t>
    </r>
  </si>
  <si>
    <r>
      <t>·</t>
    </r>
    <r>
      <rPr>
        <sz val="7"/>
        <color rgb="FF000000"/>
        <rFont val="Calibri"/>
        <family val="2"/>
        <scheme val="minor"/>
      </rPr>
      <t xml:space="preserve">  </t>
    </r>
    <r>
      <rPr>
        <sz val="11"/>
        <color rgb="FF000000"/>
        <rFont val="Calibri"/>
        <family val="2"/>
        <scheme val="minor"/>
      </rPr>
      <t>Relocate a commuter rail yard or terminal</t>
    </r>
  </si>
  <si>
    <t>Truck Route Improvements</t>
  </si>
  <si>
    <r>
      <t>·</t>
    </r>
    <r>
      <rPr>
        <sz val="7"/>
        <color rgb="FF000000"/>
        <rFont val="Calibri"/>
        <family val="2"/>
        <scheme val="minor"/>
      </rPr>
      <t xml:space="preserve">  </t>
    </r>
    <r>
      <rPr>
        <sz val="11"/>
        <color rgb="FF000000"/>
        <rFont val="Calibri"/>
        <family val="2"/>
        <scheme val="minor"/>
      </rPr>
      <t>Intersection reconstruction to improve turn radii, lengthen storage, etc.</t>
    </r>
  </si>
  <si>
    <t>Preliminary Engineering - All;
All STP Projects;
Truck Routes</t>
  </si>
  <si>
    <r>
      <t>·</t>
    </r>
    <r>
      <rPr>
        <sz val="7"/>
        <color rgb="FF000000"/>
        <rFont val="Calibri"/>
        <family val="2"/>
        <scheme val="minor"/>
      </rPr>
      <t xml:space="preserve">  </t>
    </r>
    <r>
      <rPr>
        <sz val="11"/>
        <color rgb="FF000000"/>
        <rFont val="Calibri"/>
        <family val="2"/>
        <scheme val="minor"/>
      </rPr>
      <t>Signal modifications</t>
    </r>
  </si>
  <si>
    <r>
      <t>·</t>
    </r>
    <r>
      <rPr>
        <sz val="7"/>
        <color rgb="FF000000"/>
        <rFont val="Calibri"/>
        <family val="2"/>
        <scheme val="minor"/>
      </rPr>
      <t xml:space="preserve">  </t>
    </r>
    <r>
      <rPr>
        <sz val="11"/>
        <color rgb="FF000000"/>
        <rFont val="Calibri"/>
        <family val="2"/>
        <scheme val="minor"/>
      </rPr>
      <t>ITS solutions (corridor or intersection)</t>
    </r>
  </si>
  <si>
    <r>
      <t>·</t>
    </r>
    <r>
      <rPr>
        <sz val="7"/>
        <color rgb="FF000000"/>
        <rFont val="Calibri"/>
        <family val="2"/>
        <scheme val="minor"/>
      </rPr>
      <t xml:space="preserve">  </t>
    </r>
    <r>
      <rPr>
        <sz val="11"/>
        <color rgb="FF000000"/>
        <rFont val="Calibri"/>
        <family val="2"/>
        <scheme val="minor"/>
      </rPr>
      <t>Pavement reconstruction (structural)</t>
    </r>
  </si>
  <si>
    <r>
      <t>·</t>
    </r>
    <r>
      <rPr>
        <sz val="7"/>
        <color rgb="FF000000"/>
        <rFont val="Calibri"/>
        <family val="2"/>
        <scheme val="minor"/>
      </rPr>
      <t xml:space="preserve">  </t>
    </r>
    <r>
      <rPr>
        <sz val="11"/>
        <color rgb="FF000000"/>
        <rFont val="Calibri"/>
        <family val="2"/>
        <scheme val="minor"/>
      </rPr>
      <t>Relocation of designated truck route</t>
    </r>
  </si>
  <si>
    <t xml:space="preserve">                  Application Summary and Preliminary Error Checking</t>
  </si>
  <si>
    <t>The information shown here is auto-generated based on your completed workbook and is meant to serve as a preliminary check for errors and omissions.  This worksheet was designed to find and flag the most critical errors and omissions that could be cause for disqualifiction of your application or loss of points in the scoring methodologies.  This worksheet is an informational tool and will not be utilized in the scoring of your application and should not be interpreted as a guarantee in any way that your application or any part of it, when reviewed alongside your eTIP application and other attachments, is "good", "needs review" or is "incomplete"; These indicators on this worksheet apply only to this workbook and the worksheets within it.</t>
  </si>
  <si>
    <t>Application Summary
Preliminary Error Checking</t>
  </si>
  <si>
    <t>ü</t>
  </si>
  <si>
    <t>p</t>
  </si>
  <si>
    <t>û</t>
  </si>
  <si>
    <t>HIDE THESE COLUMNS</t>
  </si>
  <si>
    <t>Good</t>
  </si>
  <si>
    <t>Needs Review</t>
  </si>
  <si>
    <t>Incomplete</t>
  </si>
  <si>
    <t>TIP ID:</t>
  </si>
  <si>
    <t>STP</t>
  </si>
  <si>
    <t>Project Title:</t>
  </si>
  <si>
    <t>Prelim Eng</t>
  </si>
  <si>
    <t>Apparent funding request:</t>
  </si>
  <si>
    <t>Apparent project type:</t>
  </si>
  <si>
    <t>CMAQ/TAP</t>
  </si>
  <si>
    <t>Preliminary Engineering status:</t>
  </si>
  <si>
    <t>STP Min Acc</t>
  </si>
  <si>
    <t>Based on the above status, the project is presumed to be eligible to request funding for these phases:</t>
  </si>
  <si>
    <t>bike</t>
  </si>
  <si>
    <t>demo</t>
  </si>
  <si>
    <t>STP Projects</t>
  </si>
  <si>
    <t>dir emiss</t>
  </si>
  <si>
    <t>other</t>
  </si>
  <si>
    <t>int imp or bottleneck</t>
  </si>
  <si>
    <t>signal interconnect</t>
  </si>
  <si>
    <t>transit service</t>
  </si>
  <si>
    <t>STP Shared Fund Bicycle and Pedestrian Barrier Elimination Projects</t>
  </si>
  <si>
    <t>commuter parking</t>
  </si>
  <si>
    <t>transit station</t>
  </si>
  <si>
    <t>STP Shared Fund Bus Speed Improvement Projects</t>
  </si>
  <si>
    <t>STP Shared Fund Bridge Rehabilitation or Reconstruction Projects</t>
  </si>
  <si>
    <t>STP Shared Fund Highway/Rail Grade Crossing Improvement Projects</t>
  </si>
  <si>
    <t>STP Shared Fund Road Expansion or Reconstruction Projects</t>
  </si>
  <si>
    <t>STP Shared Fund Corridor or Small Area Safety Projects</t>
  </si>
  <si>
    <t>STP Shared Fund Transit Station, Yard, or Terminal Projects</t>
  </si>
  <si>
    <t>STP Shared Fund Truck Route Improvement Projects</t>
  </si>
  <si>
    <t>CMAQ/TAP-L Projects</t>
  </si>
  <si>
    <t>CMAQ/TAP-L Bicycle Facility Projects</t>
  </si>
  <si>
    <t>CMAQ Demonstration Projects</t>
  </si>
  <si>
    <t>CMAQ Direct Emissions Reduction Projects</t>
  </si>
  <si>
    <t>CMAQ Bottleneck Elimination Projects</t>
  </si>
  <si>
    <t>CMAQ Intersection Improvement Projects</t>
  </si>
  <si>
    <t>CMAQ Signal Interconnect Projects</t>
  </si>
  <si>
    <t>CMAQ Transit Facility Improvement Projects</t>
  </si>
  <si>
    <t>CMAQ Transit Service Improvement Projects</t>
  </si>
  <si>
    <t>CMAQ Access to Transit Projects</t>
  </si>
  <si>
    <t>CMAQ Other Projects</t>
  </si>
  <si>
    <t>THIS WORKSHEET ENDS HERE</t>
  </si>
  <si>
    <t>ALL PROJECTS</t>
  </si>
  <si>
    <t>Complete the questions based on the processing (IDOT or FTA).</t>
  </si>
  <si>
    <t xml:space="preserve"> </t>
  </si>
  <si>
    <t>CMAP Use Only - Hide these columns</t>
  </si>
  <si>
    <t>Project Identification</t>
  </si>
  <si>
    <t>checkbox values</t>
  </si>
  <si>
    <t>master field names</t>
  </si>
  <si>
    <t>TIP ID (as assigned in eTIP):</t>
  </si>
  <si>
    <t>CFP ID</t>
  </si>
  <si>
    <t>Project Title (as entered in eTIP):</t>
  </si>
  <si>
    <t>Title</t>
  </si>
  <si>
    <t>Preliminary Engineering - Projects Processed Through IDOT</t>
  </si>
  <si>
    <t>Degree of Completion for projects processed through IDOT:</t>
  </si>
  <si>
    <t>Pick One</t>
  </si>
  <si>
    <t>Hwy E1 Completion</t>
  </si>
  <si>
    <t>For each document required to demonstrate the above, enter the file name(s) of the document(s) attached in eTIP. Requied fields will be green based on selection made above.</t>
  </si>
  <si>
    <t>Design approval letter/form</t>
  </si>
  <si>
    <t>Hwy E1 DA file</t>
  </si>
  <si>
    <t>PDR transmittal letter/email</t>
  </si>
  <si>
    <t>Hwy E1 PDR file</t>
  </si>
  <si>
    <t>Phase 1 Kick-off meeting minutes</t>
  </si>
  <si>
    <t>Hwy E1 kick-off file</t>
  </si>
  <si>
    <t>FHWA coordination meeting minutes</t>
  </si>
  <si>
    <t>Hwy E1 Coord file</t>
  </si>
  <si>
    <t>ESR transmittal and correspondence from IDOT BDE</t>
  </si>
  <si>
    <t>Hwy E1 ESR file</t>
  </si>
  <si>
    <t>Draft PDR transmittal cover or letter/email</t>
  </si>
  <si>
    <t>Hwy E1 draft PDR file</t>
  </si>
  <si>
    <t>Appropriate section(s) of draft PDR including documentation of investigations, coordination, and commitments</t>
  </si>
  <si>
    <t>Hwy E1 PDR sects file</t>
  </si>
  <si>
    <t>Appropriate documentation (forms and/or emails) demonstrating completion of a PEL and that there are no further comments (Required only for projects undergoing a PEL prior to Phase 1)</t>
  </si>
  <si>
    <t>Hwy E1 PEL file</t>
  </si>
  <si>
    <t>Describe any unusual circumstances that should be considered when determining the degree of completion of preliminary engineering.</t>
  </si>
  <si>
    <t>Hwy E1 Unusual</t>
  </si>
  <si>
    <t>Preliminary Engineering - Projects Processed Through FTA</t>
  </si>
  <si>
    <t>Degree of Completion for projects processed through FTA:</t>
  </si>
  <si>
    <t>Transit E1 Completion</t>
  </si>
  <si>
    <t>Project qualifies as a "C-List" Categorical Exclusion (CE)</t>
  </si>
  <si>
    <t>Yes/No</t>
  </si>
  <si>
    <t>Transit E1 C-List</t>
  </si>
  <si>
    <t>Project qualifies as a "D-List" Categorical Exclusion (CE)</t>
  </si>
  <si>
    <t>Transit E1 D-List</t>
  </si>
  <si>
    <t>ROD or FONSI Signature page(s)</t>
  </si>
  <si>
    <t>Transit E1 ROD file</t>
  </si>
  <si>
    <t>CE documentation</t>
  </si>
  <si>
    <t>Transit E1 CE file</t>
  </si>
  <si>
    <t>Announcement that draft EIS or EA was available for public review</t>
  </si>
  <si>
    <t>Transit E1 Public file</t>
  </si>
  <si>
    <t>Documentation that all environmental studies are complete</t>
  </si>
  <si>
    <t>Transit E1 Studies file</t>
  </si>
  <si>
    <t>Documentation to demonstrate that preliminary engineering is underway (see application booklet)</t>
  </si>
  <si>
    <t>Transit E1 underway file</t>
  </si>
  <si>
    <t>Transit E1 Unusual</t>
  </si>
  <si>
    <t>STP Shared Fund - ALL Project Types</t>
  </si>
  <si>
    <t>Complete the questions.</t>
  </si>
  <si>
    <t>Eligibility</t>
  </si>
  <si>
    <t>Number of local partners participating in the project:</t>
  </si>
  <si>
    <t># Partners</t>
  </si>
  <si>
    <t>If more than one partner, provide a list of partners and briefly explain how each is participating financially in the project:</t>
  </si>
  <si>
    <t>Partners</t>
  </si>
  <si>
    <t>Is the project identified in an approved or adopted plan?</t>
  </si>
  <si>
    <t>Project in plan</t>
  </si>
  <si>
    <t>Is the project type supported in an approved or adopted plan?</t>
  </si>
  <si>
    <t>Type in plan</t>
  </si>
  <si>
    <t>Provide a link to the plan document (if the document is not available online, enter "see eTIP" and the file name of the document attached (pdf or Word format only) to the eTIP application.</t>
  </si>
  <si>
    <t>Plan link/name</t>
  </si>
  <si>
    <t>On what page(s) of the plan can the project be found or referenced?</t>
  </si>
  <si>
    <t>Plan page ref</t>
  </si>
  <si>
    <t>Sponsor/Implementer Relationship</t>
  </si>
  <si>
    <t>Will this project be implemented by an agency that is not the sponsor, such as IDOT, the county DOT or a transit agency?</t>
  </si>
  <si>
    <t>Other implementer</t>
  </si>
  <si>
    <t>If implementation will be by another agency, describe the implementing agency's commitment to implementing the project according to the schedule proposed in this application.  Attach any evidence (such as a Letter of Intent or budget document that includes the project) in eTIP, and provide the name of the file attachment here:</t>
  </si>
  <si>
    <t>Imp agency commitment</t>
  </si>
  <si>
    <t>If implementation will be by another agency, provide the agency name and the name, phone number, and email address of a contact at that agency that can verify the agency's commitment to implementing the project according to the STP shared fund Active Program Management policies:</t>
  </si>
  <si>
    <t>Imp agency contact</t>
  </si>
  <si>
    <t>STP Shared Fund Project Type(s)</t>
  </si>
  <si>
    <t>Select the project type(s) for this application.  Projects will be considered in multiple categories only if there is both an appropriate need and improvement shown in those categories:</t>
  </si>
  <si>
    <t>Bridge Rehab or Reconstruction</t>
  </si>
  <si>
    <t>Type: Barrier</t>
  </si>
  <si>
    <t>Type: Bridge</t>
  </si>
  <si>
    <t>Corridor or Small Area Safety</t>
  </si>
  <si>
    <t>Type: Bus</t>
  </si>
  <si>
    <t>Type: Safety</t>
  </si>
  <si>
    <t>Type: Rail</t>
  </si>
  <si>
    <t>Type: Expansion</t>
  </si>
  <si>
    <t>Transit Station, Yard or Terminal Improvements (including bike/ped access)</t>
  </si>
  <si>
    <t>Type: Recon</t>
  </si>
  <si>
    <t>Type: Transit</t>
  </si>
  <si>
    <t>Type: Truck</t>
  </si>
  <si>
    <t>Minimum Acceptable Funding</t>
  </si>
  <si>
    <t>Projects processed by IDOT/FHWA</t>
  </si>
  <si>
    <t>Projects processed by FTA</t>
  </si>
  <si>
    <t>ENG1</t>
  </si>
  <si>
    <t>ENG2</t>
  </si>
  <si>
    <t>ROW</t>
  </si>
  <si>
    <t>CON</t>
  </si>
  <si>
    <t>CE</t>
  </si>
  <si>
    <t>ENG</t>
  </si>
  <si>
    <t>IMP</t>
  </si>
  <si>
    <t>Enter the full amount of requested funds in whole dollars, as shown in eTIP, by phase. Enter "0" if no funds are requested for the phase:</t>
  </si>
  <si>
    <t>&lt;phase&gt; full</t>
  </si>
  <si>
    <t>Is the sponsor willing to accept partial funding for any phase(s)?</t>
  </si>
  <si>
    <t>maf</t>
  </si>
  <si>
    <r>
      <t xml:space="preserve">If yes, enter the </t>
    </r>
    <r>
      <rPr>
        <b/>
        <sz val="11"/>
        <color theme="1"/>
        <rFont val="Calibri"/>
        <family val="2"/>
        <scheme val="minor"/>
      </rPr>
      <t>minimum</t>
    </r>
    <r>
      <rPr>
        <sz val="11"/>
        <color theme="1"/>
        <rFont val="Calibri"/>
        <family val="2"/>
        <scheme val="minor"/>
      </rPr>
      <t xml:space="preserve"> amount of STP shared funds the sponsor is willing to accept, by phase:</t>
    </r>
  </si>
  <si>
    <t>&lt;phase&gt; min accept</t>
  </si>
  <si>
    <t>By providing a minimum acceptable funding amount, the project sponsor(s) acknowledges and agrees to the following.  If any point is not agreed to or any requested data is not provided in this section only the full amount of requested funding will be considered during program development.</t>
  </si>
  <si>
    <t>The sponsor has local or other funds available to fill the funding gap?</t>
  </si>
  <si>
    <t>maf: have gap</t>
  </si>
  <si>
    <t>If yes, enter the source(s) of funds (e.g. MFT, Rebuild Illinois, etc.) that will be used in lieu of STP to fill the gap, by phase:</t>
  </si>
  <si>
    <t>&lt;phase&gt; maf source</t>
  </si>
  <si>
    <t>If the above source of funds is "STP-L" from the local council/CDOT, enter the Federal Fiscal Year in which STP-L funds are currently programmed, by phase:</t>
  </si>
  <si>
    <t>&lt;phase&gt; maf stp-l yr</t>
  </si>
  <si>
    <t>No additional STP shared funds will be awarded under any active reprogramming actions allowed by Active Program Management policies for projects or project phases programmed at less than the full amount requested, however sponsors may apply for additional funds in future calls for projects, but any STP shared funds already programmed will not be considered as "committed" funds during future calls.  Check box to indicate agreement.</t>
  </si>
  <si>
    <t>maf: no addl</t>
  </si>
  <si>
    <t>Projects funded at  less than the fully requested funding amount will not be automatically  "made whole".  The sponsor is accepting a set percentage share of STP shared funds.  That percentage will be held constant if the cost of the project/project phase changes.  Check box to indicate agreement.</t>
  </si>
  <si>
    <t>maf: pct constant</t>
  </si>
  <si>
    <r>
      <t xml:space="preserve">Financial commitment points for this application will be calculated based on the full requested amount of STP shared funds.  These points will </t>
    </r>
    <r>
      <rPr>
        <i/>
        <sz val="11"/>
        <color theme="1"/>
        <rFont val="Calibri"/>
        <family val="2"/>
        <scheme val="minor"/>
      </rPr>
      <t>not</t>
    </r>
    <r>
      <rPr>
        <sz val="11"/>
        <color theme="1"/>
        <rFont val="Calibri"/>
        <family val="2"/>
        <scheme val="minor"/>
      </rPr>
      <t xml:space="preserve"> be recalculated if a project is funded at less than the fully requested amount.  Check box to indicate agreement.</t>
    </r>
  </si>
  <si>
    <t>maf: fin commit</t>
  </si>
  <si>
    <t>Blank required fill-ins:</t>
  </si>
  <si>
    <t>Missing drop-downs:</t>
  </si>
  <si>
    <t>blank checkboxes:</t>
  </si>
  <si>
    <t>Missing opt fill-ins:</t>
  </si>
  <si>
    <t>Missing maf:</t>
  </si>
  <si>
    <t>Missing maf checkboxes:</t>
  </si>
  <si>
    <t>CMAQ and TAP Bicycle Facility Projects</t>
  </si>
  <si>
    <t>missing</t>
  </si>
  <si>
    <t>r/o</t>
  </si>
  <si>
    <t>t/dd</t>
  </si>
  <si>
    <t>r</t>
  </si>
  <si>
    <t>t</t>
  </si>
  <si>
    <t>Project Information</t>
  </si>
  <si>
    <t>Indicate the current status of the bicycle environment where the proposed facility will be constructed.  Are bike lanes present?  If so, give width.</t>
  </si>
  <si>
    <t>Bike Env</t>
  </si>
  <si>
    <t>Indicate the connectivity of bikeways resulting from the project:</t>
  </si>
  <si>
    <t>Bike Connect</t>
  </si>
  <si>
    <t>d</t>
  </si>
  <si>
    <t>Describe how the proposed bicycle facility integrates with transit service</t>
  </si>
  <si>
    <t>Bike-Transit</t>
  </si>
  <si>
    <t>Provide the following for the road(s) of the facility or adjoining to the off-road facility (use separate columns for multiple roads and provide road name). For more than 4 segments, check here and go to the Additional Information worksheet to add more segments.</t>
  </si>
  <si>
    <t>Road Segment 1</t>
  </si>
  <si>
    <t>Road Segment 2</t>
  </si>
  <si>
    <t>Road Segment 3</t>
  </si>
  <si>
    <t>Road Segment 4</t>
  </si>
  <si>
    <t>Bike-More Segs</t>
  </si>
  <si>
    <t>Road Segment Name:</t>
  </si>
  <si>
    <t>&lt;Seg #&gt; Name</t>
  </si>
  <si>
    <t>Traffic volumes (AADT):</t>
  </si>
  <si>
    <t>&lt;Seg #&gt; AADT</t>
  </si>
  <si>
    <t># of Thru Lanes:</t>
  </si>
  <si>
    <t>&lt;Seg #&gt; Lanes</t>
  </si>
  <si>
    <r>
      <t>Lane Width (ft):</t>
    </r>
    <r>
      <rPr>
        <b/>
        <sz val="11"/>
        <color theme="1"/>
        <rFont val="Times New Roman"/>
        <family val="1"/>
      </rPr>
      <t xml:space="preserve"> </t>
    </r>
  </si>
  <si>
    <t>&lt;Seg #&gt; Width</t>
  </si>
  <si>
    <r>
      <t>Width of Outside Paved Shoulder (ft):</t>
    </r>
    <r>
      <rPr>
        <b/>
        <sz val="11"/>
        <color theme="1"/>
        <rFont val="Times New Roman"/>
        <family val="1"/>
      </rPr>
      <t xml:space="preserve"> </t>
    </r>
  </si>
  <si>
    <t>&lt;Seg #&gt; Shoulder</t>
  </si>
  <si>
    <t>Speed Limit (mph):</t>
  </si>
  <si>
    <t>&lt;Seg #&gt; Speed</t>
  </si>
  <si>
    <t>In plan</t>
  </si>
  <si>
    <t>Provide a web link to the plan document:</t>
  </si>
  <si>
    <t>Plan link</t>
  </si>
  <si>
    <t>o</t>
  </si>
  <si>
    <t>Plan page</t>
  </si>
  <si>
    <t>Additional Information</t>
  </si>
  <si>
    <t>Long Desc</t>
  </si>
  <si>
    <t>Project Description (provide additional details on the project):
Use this space to provide additional description not entered in eTIP, or to indicate the file name of any narrative that is attached in eTIP.</t>
  </si>
  <si>
    <t>Row Labels</t>
  </si>
  <si>
    <t>Sum of missing</t>
  </si>
  <si>
    <t>(blank)</t>
  </si>
  <si>
    <t>Grand Total</t>
  </si>
  <si>
    <t>Resilience Planning Factor</t>
  </si>
  <si>
    <t xml:space="preserve">Is the project on the TRIP priority project list? </t>
  </si>
  <si>
    <t>TRIP</t>
  </si>
  <si>
    <t>dd</t>
  </si>
  <si>
    <t>If yes, please enter the project ID and name as specified on Table 9 or Table 10.</t>
  </si>
  <si>
    <t>Priority ID/Name</t>
  </si>
  <si>
    <t>What is the level of vulnerability at this location? Please enter the highest asset exposure score within the project boundary. Asset exposure scores can be obtained from the TRIP Risk-based Vulnerability Assessment Data Viewer (link below). Project sponsors can provide their own climate hazard exposure information to be considered where data does not exist or if the TRIP score deviates from known events.</t>
  </si>
  <si>
    <t>Vulnerability</t>
  </si>
  <si>
    <t>https://cmapgis.maps.arcgis.com/apps/mapviewer/index.html?webmap=08a4d59480b14660ad9f375306677ee9</t>
  </si>
  <si>
    <t>Does the project incorporate resilience elements? (If yes, answer the following questions detailing the resilience elements.)</t>
  </si>
  <si>
    <t>Project Impact</t>
  </si>
  <si>
    <t>To what extent does the project protect transportation assets from extreme weather events and climate hazards? Please describe the resilience elements featured in the project and how they will mitigate the vulnerability.</t>
  </si>
  <si>
    <t>Risk Mitigation</t>
  </si>
  <si>
    <t>How well does the project integrate green or gray infrastructure solutions for long-term resilience? Please specify if the project includes nature-based solutions, structural solutions, or both.</t>
  </si>
  <si>
    <t>Nature-Structtural</t>
  </si>
  <si>
    <t>Does the project modernize assets to reflect or go beyond standard design requirements to build resilience and future climate adaptation? If yes, please specify how the project will exceed design standards.</t>
  </si>
  <si>
    <t>Modernization</t>
  </si>
  <si>
    <t>Does the project provide additional co-benefits beyond resilience, such as improvements in air quality, water quality, or ecosystem health? If yes, please specify the co-benefits provided by the project.</t>
  </si>
  <si>
    <t>Environmental Benefits</t>
  </si>
  <si>
    <t>Universal Mobility Planning Factor</t>
  </si>
  <si>
    <t>Select all of the design elements that are included in this project application and provide the quantity or centerline mile length.</t>
  </si>
  <si>
    <t>Quantity or Centerline Miles</t>
  </si>
  <si>
    <t>Type</t>
  </si>
  <si>
    <t>Completes bike/ped gap to key destination (essential services, medical, grocery, school, etc.) (areas considered as urban districts)</t>
  </si>
  <si>
    <t>quantity</t>
  </si>
  <si>
    <t>UM BP Gap Urban</t>
  </si>
  <si>
    <t>Completes bike/ped gap to key destination (essential services, medical, grocery, school, etc.) (areas that are not considered as urban districts)</t>
  </si>
  <si>
    <t>UM BP Gap Other</t>
  </si>
  <si>
    <t>Connects accessible transit boarding pads to sidewalk network</t>
  </si>
  <si>
    <t>UM Access Transit</t>
  </si>
  <si>
    <t>Constructs curb/barrier protected or elevated bike lane</t>
  </si>
  <si>
    <t>linear</t>
  </si>
  <si>
    <t>UM Protect Bike</t>
  </si>
  <si>
    <t>Constructs multi-use path</t>
  </si>
  <si>
    <t>UM Multi-Use</t>
  </si>
  <si>
    <t>Constructs one lane roundabout/mini roundabout with multimodal facilities</t>
  </si>
  <si>
    <t>UM Mini RB</t>
  </si>
  <si>
    <t>Constructs new sidewalks (4’) on both sides of the road </t>
  </si>
  <si>
    <t>UM New SW Both</t>
  </si>
  <si>
    <t>Constructs new sidewalks (4’) on one side of the road </t>
  </si>
  <si>
    <t>UM New SW One</t>
  </si>
  <si>
    <t>Implements accessible pedestrian signals (APS)</t>
  </si>
  <si>
    <t>UM Acess Ped Signal</t>
  </si>
  <si>
    <t>Implements protected intersection</t>
  </si>
  <si>
    <t>UM Protect Inter</t>
  </si>
  <si>
    <t>Implements marked/striped bike lane (both sides)</t>
  </si>
  <si>
    <t>UM Striped Bike</t>
  </si>
  <si>
    <t>Implements speed reduction in locations with activity generators (essential services, medical, grocery, school, etc.)</t>
  </si>
  <si>
    <t>binary</t>
  </si>
  <si>
    <t>UM Speed Reduction</t>
  </si>
  <si>
    <t>Installs accessible raised crossings, medians, bump-outs, and/or refuge islands</t>
  </si>
  <si>
    <t>UM Crossing</t>
  </si>
  <si>
    <t>Installs new or upgraded detached sidewalks (minimum 3' separation from traffic with landscaping/furnishing)</t>
  </si>
  <si>
    <t>UM Detach SW</t>
  </si>
  <si>
    <t>Installs new signalized crossing for people walking, rolling, or biking (traffic signal or HAWK)</t>
  </si>
  <si>
    <t>UM Sig Cross</t>
  </si>
  <si>
    <t>Installs paint buffered or flex delineator protected bike lane</t>
  </si>
  <si>
    <t>UM Buff Bike</t>
  </si>
  <si>
    <t>Installs pedestrian-scale lighting</t>
  </si>
  <si>
    <t>UM Ped Light</t>
  </si>
  <si>
    <t>Installs RRFB for people walking, rolling, or biking</t>
  </si>
  <si>
    <t>UM RRFB</t>
  </si>
  <si>
    <t>Provides grade separation at railroad crossings for people walking, rolling, or biking</t>
  </si>
  <si>
    <t>UM Ped GS</t>
  </si>
  <si>
    <t>Reduces or combines access points/driveways</t>
  </si>
  <si>
    <t>UM Red Driveways</t>
  </si>
  <si>
    <t>Upgrades bus shelters/bus pads to be accessible</t>
  </si>
  <si>
    <t>UM Bus Shelt</t>
  </si>
  <si>
    <t>Widens shoulder or adds space to create a 4' shoulder (natural/agriculture areas only)</t>
  </si>
  <si>
    <t>UM Shoulder</t>
  </si>
  <si>
    <t>Widens sidewalks beyond PROWAG</t>
  </si>
  <si>
    <t>UM Wide SW</t>
  </si>
  <si>
    <t>Installs detectable warning surfaces/directional indicators leading to a crosswalk</t>
  </si>
  <si>
    <t>UM  Detect Surf</t>
  </si>
  <si>
    <t>Other - write-ins subject to CMAP approval</t>
  </si>
  <si>
    <t>UM Other</t>
  </si>
  <si>
    <t>All  Barriers</t>
  </si>
  <si>
    <t>Is the project mapped accurately in eTIP?</t>
  </si>
  <si>
    <t>eTIP map</t>
  </si>
  <si>
    <r>
      <t xml:space="preserve">If no, list the file name of the location map attached in eTIP and </t>
    </r>
    <r>
      <rPr>
        <i/>
        <sz val="11"/>
        <color theme="1"/>
        <rFont val="Calibri"/>
        <family val="2"/>
        <scheme val="minor"/>
      </rPr>
      <t>briefly</t>
    </r>
    <r>
      <rPr>
        <sz val="11"/>
        <color theme="1"/>
        <rFont val="Calibri"/>
        <family val="2"/>
        <scheme val="minor"/>
      </rPr>
      <t xml:space="preserve"> describe the location here:</t>
    </r>
  </si>
  <si>
    <t>map file</t>
  </si>
  <si>
    <t>List any public or private schools (serving students in grades K-12) within 1 mile of the project location.  If none, enter "none":</t>
  </si>
  <si>
    <t>schools</t>
  </si>
  <si>
    <t>Select the Regional Greenways and Trails Plan (RGTP) connectivity:</t>
  </si>
  <si>
    <t>RGTP connect</t>
  </si>
  <si>
    <t>List the regional trail(s) applicable to the above selection:</t>
  </si>
  <si>
    <t>RGTP trails</t>
  </si>
  <si>
    <t>Railroad Barriers Only</t>
  </si>
  <si>
    <t>List the train line(s) that will be crossed:</t>
  </si>
  <si>
    <t>train lines</t>
  </si>
  <si>
    <t>List the crossing location (road name or distance/direction/name of nearest existing road crossing):</t>
  </si>
  <si>
    <t>train xing</t>
  </si>
  <si>
    <t>Road Barriers Only</t>
  </si>
  <si>
    <t>Name of street(s) that is the barrier:</t>
  </si>
  <si>
    <t>street name</t>
  </si>
  <si>
    <t>Water Barriers Only</t>
  </si>
  <si>
    <t>List the body of water that will be crossed:</t>
  </si>
  <si>
    <t>water body</t>
  </si>
  <si>
    <t>Identify the nearest crossing (either direction) with adequate bike/ped infrastructure that crosses the water body:</t>
  </si>
  <si>
    <t>nearest water xing</t>
  </si>
  <si>
    <t>Name(s) of any file(s) attached in eTIP showing project and nearest crossing locations:</t>
  </si>
  <si>
    <t>crossing file</t>
  </si>
  <si>
    <t>Use this space to provide additional description not entered in eTIP, additional information not entered above, or to indicate the file name of any narrative description that is attached in eTIP.</t>
  </si>
  <si>
    <t>Long desc</t>
  </si>
  <si>
    <t>Freight Planning Factor</t>
  </si>
  <si>
    <t>Sponsor/local jurisdiction has an online truck permitting program?</t>
  </si>
  <si>
    <t>Truck permitting</t>
  </si>
  <si>
    <t>If yes, please provide a link to the web page:</t>
  </si>
  <si>
    <t>Truck perm link</t>
  </si>
  <si>
    <t>Sponsor/local jurisdiction has one or more delivery management policies?</t>
  </si>
  <si>
    <t>delivery policy</t>
  </si>
  <si>
    <t>If yes, please provide a link to the policies  (if the document is not available online, enter "see eTIP" and the file name of the document attached (pdf or Word format only) to the eTIP application):</t>
  </si>
  <si>
    <t>delivery pol link</t>
  </si>
  <si>
    <t>Sponsor has completed/participated in a truck routing study?</t>
  </si>
  <si>
    <t>routing study</t>
  </si>
  <si>
    <t>If yes, please provide a link to the study results  (if not available online, enter "see eTIP" and the file name of the document attached (pdf or Word format only) to the eTIP application):</t>
  </si>
  <si>
    <t>routing link</t>
  </si>
  <si>
    <t>Sponsor has completed a systematic review of truck restrictions within their jurisdiction?</t>
  </si>
  <si>
    <t>restrictions review</t>
  </si>
  <si>
    <t>If yes, please provide a link to the review results  (if not available online, enter "see eTIP" and the file name of the document attached (pdf or Word format only) to the eTIP application):</t>
  </si>
  <si>
    <t>restrictions link</t>
  </si>
  <si>
    <t>The project is identified in a local, county, or regional freight mobility plan?</t>
  </si>
  <si>
    <t>freight plan</t>
  </si>
  <si>
    <t>If yes, please provide a link to the plan  (if not available online, enter "see eTIP" and the file name of the document attached (pdf or Word format only) to the eTIP application):</t>
  </si>
  <si>
    <t>freight plan link</t>
  </si>
  <si>
    <t>Have you submitted a Class I or Class II Truck Route designation request to IDOT within the last two years?</t>
  </si>
  <si>
    <t>new tk rte des</t>
  </si>
  <si>
    <t>If yes, please attach a copy of the request and/or IDOT's response in eTIP, and indicate the file name of the document attached (pdf or Word format only) to the eTIP application:</t>
  </si>
  <si>
    <t>tk rte des file</t>
  </si>
  <si>
    <t>Structure Information and Project Scope</t>
  </si>
  <si>
    <t>For each individual structure that is included in the project, provide the following. For projects involving more than 6 structures, check here and go to the Additional Information worksheet to add more structures.</t>
  </si>
  <si>
    <t>Structure 1</t>
  </si>
  <si>
    <t>Structure 2</t>
  </si>
  <si>
    <t>Structure 3</t>
  </si>
  <si>
    <t>Structure 4</t>
  </si>
  <si>
    <t>Structure 5</t>
  </si>
  <si>
    <t>Structure 6</t>
  </si>
  <si>
    <t>More structures</t>
  </si>
  <si>
    <t>NBI Structure Number:</t>
  </si>
  <si>
    <t>&lt;St#&gt;</t>
  </si>
  <si>
    <t>Structure</t>
  </si>
  <si>
    <t>Ave suff</t>
  </si>
  <si>
    <t>NBI Sufficiency Rating (see application booklet for web link):</t>
  </si>
  <si>
    <t>Sufficiency</t>
  </si>
  <si>
    <t>If there is no sufficiency rating listed, has an inspection been completed within the last 5 years?  If yes, attach a copy of the inspection report in eTIP.</t>
  </si>
  <si>
    <t>Insp Rep</t>
  </si>
  <si>
    <t>Current load posting level (NBI Item 70)</t>
  </si>
  <si>
    <t>Current Load</t>
  </si>
  <si>
    <t>Anticipated load posting level after project completion (if not fully replacing)</t>
  </si>
  <si>
    <t>Anticipated Load</t>
  </si>
  <si>
    <t>Indicate the work to be done on each structure:</t>
  </si>
  <si>
    <t>Full replacement of entire structure (deck, substructure, and superstructure)</t>
  </si>
  <si>
    <t>Full Str Rep</t>
  </si>
  <si>
    <t>Deck</t>
  </si>
  <si>
    <t>Deck Work</t>
  </si>
  <si>
    <t>Substructure</t>
  </si>
  <si>
    <t>Sub Work</t>
  </si>
  <si>
    <t>Superstructure</t>
  </si>
  <si>
    <t>Super Work</t>
  </si>
  <si>
    <t>Culvert (if applicable)</t>
  </si>
  <si>
    <t>Culvert Work</t>
  </si>
  <si>
    <t>Will the average lane width be increased due to this project?</t>
  </si>
  <si>
    <t>Inc Ln Widths</t>
  </si>
  <si>
    <t>If yes, average lane width after project completion (ft.)</t>
  </si>
  <si>
    <t>After Ln Widths</t>
  </si>
  <si>
    <t>If lane widths will be insufficient after completion of the project, has a design exception been approved during phase 1 or phase 2 engineering?</t>
  </si>
  <si>
    <t>Ln Width DE</t>
  </si>
  <si>
    <t>Upon completion of the project, will each of the below safety features meet currently acceptable standards? If no, has a design exception been approved during phase 1 or phase 2 engineering?</t>
  </si>
  <si>
    <t>Bridge railings</t>
  </si>
  <si>
    <t>Railings</t>
  </si>
  <si>
    <t>Transitions</t>
  </si>
  <si>
    <t>Approach guardrail</t>
  </si>
  <si>
    <t>Guardrails</t>
  </si>
  <si>
    <t>Approach guardrail ends</t>
  </si>
  <si>
    <t>Ends</t>
  </si>
  <si>
    <t>Missing opt drop-downs</t>
  </si>
  <si>
    <t>Contact CMAP staff before submitting a demonstration project.</t>
  </si>
  <si>
    <t>Project Name (as entered in eTIP):</t>
  </si>
  <si>
    <t>Project Description</t>
  </si>
  <si>
    <t>Please describe improvements, including how you expect this to benefit air quality or reduce congestion and how it can be applied to other parts of the region, etc.:</t>
  </si>
  <si>
    <t>Demo Imp</t>
  </si>
  <si>
    <t>Demonstration Evaluation Plan. Describe how the project will be evaluated to determine actual emissions benefits realized. use additional pages if necessary:</t>
  </si>
  <si>
    <t>Demo Eval Plan</t>
  </si>
  <si>
    <t>What are the regional applications of this project?</t>
  </si>
  <si>
    <t>Demo Reg App</t>
  </si>
  <si>
    <t>Describe any other projects, either underway or completed, with which this project is related:</t>
  </si>
  <si>
    <t>Demo Related</t>
  </si>
  <si>
    <t>What future projects do you anticipate resulting from this project?</t>
  </si>
  <si>
    <t>Demo Future</t>
  </si>
  <si>
    <t>Complete the questions and provide the relevant vehicle and technology data under question 7.</t>
  </si>
  <si>
    <t>Total number of vehicles in this application</t>
  </si>
  <si>
    <t>Total Vehiclces</t>
  </si>
  <si>
    <t>What area(s) will the vehicle(s) be in service?</t>
  </si>
  <si>
    <t>Service Area</t>
  </si>
  <si>
    <t>Ridership Demographics (if vehicles are for transit service)</t>
  </si>
  <si>
    <t>% over 65 in age</t>
  </si>
  <si>
    <t>% over 65</t>
  </si>
  <si>
    <t>% under 5 in age</t>
  </si>
  <si>
    <t>% under 5</t>
  </si>
  <si>
    <t>median household income</t>
  </si>
  <si>
    <t>median income</t>
  </si>
  <si>
    <t>% minority</t>
  </si>
  <si>
    <t>Addl info</t>
  </si>
  <si>
    <t>Vehicle Information</t>
  </si>
  <si>
    <t>Please complete the fields below, using one line for each group of vehicles (type, engine, technology, etc.).  For more than 20 vehicle types, check here and go to the Additional Information worksheet to add more vehicles.</t>
  </si>
  <si>
    <t>More Vehicles</t>
  </si>
  <si>
    <t>Vehicle Type</t>
  </si>
  <si>
    <t>Vehicle Size</t>
  </si>
  <si>
    <t>Horsepower</t>
  </si>
  <si>
    <t>Number of Vehicles</t>
  </si>
  <si>
    <t>Current Vehicle Model Year</t>
  </si>
  <si>
    <t>Upgrade Year</t>
  </si>
  <si>
    <t>Fuel Type Before Upgrade</t>
  </si>
  <si>
    <t>Fuel Type After Upgrade</t>
  </si>
  <si>
    <t>Annual Miles per Vehicle Before Upgrade</t>
  </si>
  <si>
    <t>Annual Miles per Vehicle After Upgrade</t>
  </si>
  <si>
    <t>Annual Idling Hours Before Upgrade</t>
  </si>
  <si>
    <t>Annual Idling Hours After Upgrade</t>
  </si>
  <si>
    <t>Technology Applied</t>
  </si>
  <si>
    <t>Expected Remaining Life of Vehicles Being Replaced</t>
  </si>
  <si>
    <t>Hours per Day of Operation</t>
  </si>
  <si>
    <t>Days per Year of Operation</t>
  </si>
  <si>
    <t>Other projects present the challenge of collecting data that will allow for emissions benefits to be calculated. Not all of the questions below will pertain to your application. Please provide additional information that you think will help staff evaluate the application. Your project should either help eliminate/divert single-occupancy-vehicle trips (SOV) or helps to reduce congestion of existing traffic.</t>
  </si>
  <si>
    <t>Auto trips eliminated per day (round trips):</t>
  </si>
  <si>
    <t>Auto Trip Ellim</t>
  </si>
  <si>
    <t>Length of auto trips eliminated (one-way miles to the nearest tenth):</t>
  </si>
  <si>
    <t>Trip Len</t>
  </si>
  <si>
    <t>Auto trips diverted to the new facility (round trips):</t>
  </si>
  <si>
    <t>Auto Trips Div</t>
  </si>
  <si>
    <t>Line-haul length of trips diverted (one-way miles to the nearest tenth):</t>
  </si>
  <si>
    <t>Line-Haul Trips Div</t>
  </si>
  <si>
    <t>Affected days per year:</t>
  </si>
  <si>
    <t>Days/Yr</t>
  </si>
  <si>
    <t>Project life (years):</t>
  </si>
  <si>
    <t>Proj Life</t>
  </si>
  <si>
    <t>Current traffic volume (ADT – indicate year):</t>
  </si>
  <si>
    <t>ADT</t>
  </si>
  <si>
    <t>Utilization rate (percent):</t>
  </si>
  <si>
    <t>Utilization Rate</t>
  </si>
  <si>
    <t>Describe method used to estimate benefits. Provide basis for parameters used to estimate benefits (e.g., diversion rate, auto occupancy, trip length):</t>
  </si>
  <si>
    <t>Est method</t>
  </si>
  <si>
    <t>Addl Info</t>
  </si>
  <si>
    <t>STP Highway-Rail Grade Crossing Improvement Projects</t>
  </si>
  <si>
    <t>Project Location and Scope</t>
  </si>
  <si>
    <t>For each grade crossing location, provide the following.
For projects with more than 6 crossings, check here and go to the Additional Information worksheet to add more crossings.</t>
  </si>
  <si>
    <t>Crossing 1</t>
  </si>
  <si>
    <t>Crossing 2</t>
  </si>
  <si>
    <t>Crossing 3</t>
  </si>
  <si>
    <t>Crossing 4</t>
  </si>
  <si>
    <t>Crossing 5</t>
  </si>
  <si>
    <t>Crossing 6</t>
  </si>
  <si>
    <t>More Crossings</t>
  </si>
  <si>
    <t>Grade crossing number:</t>
  </si>
  <si>
    <t>&lt;xing #&gt; Crossing</t>
  </si>
  <si>
    <t>Does your agency have a calculation of the delay at the subject grade separation?  If yes, please attach the calculation to the application in eTIP.</t>
  </si>
  <si>
    <t>&lt;xing #&gt; Agency delay calc</t>
  </si>
  <si>
    <t>Does the project provide a full grade separation at this crossing?</t>
  </si>
  <si>
    <t>&lt;xing #&gt; Grade Sep</t>
  </si>
  <si>
    <t>If not a full grade separation, will the project improve train movements at this crossing?</t>
  </si>
  <si>
    <t>&lt;xing #&gt; Imp Train Mvmt</t>
  </si>
  <si>
    <t>If not a full grade separation, will the project improve the crossing (gates, signals, etc.)?</t>
  </si>
  <si>
    <t>&lt;xing #&gt; Imp Xing</t>
  </si>
  <si>
    <t>STP and CMAQ Road Projects</t>
  </si>
  <si>
    <t>This worksheet is for Intersection Improvement and Bottleneck Elimination Projects under the CMAQ program and Road Reconstruction and Road Expansion projects under the STP Shared Fund program. 
Green sections for all projects, yellow sections for CMAQ projects only, orange sections for STP projects only.
CMAQ Signal Interconnect and Adaptive Signal Control projects should also fill out the Signal Interconnect worksheet.</t>
  </si>
  <si>
    <t>All Intersection Improvement and Bottleneck Elimination projects need to complete before and after Input Module worksheets for all intersections involved in the project to be considered for CMAQ funding. A blank copy of the worksheet (Word) is available on the Call for Projects page, under the Application Documents. Completed worksheets should be uploaded as attached document to the eTIP application.</t>
  </si>
  <si>
    <t>CMAQ Int Imp</t>
  </si>
  <si>
    <t>CMAQ Bottleneck Elim</t>
  </si>
  <si>
    <t>Project Identification (All Projects)</t>
  </si>
  <si>
    <t>Project Scope (CMAQ Only)</t>
  </si>
  <si>
    <t>Will bicycle facilities be added as part of this project?</t>
  </si>
  <si>
    <t>inc bike</t>
  </si>
  <si>
    <t>If yes, please fill out the bicycle facility projects worksheet to receive credit for a CMAQ application.</t>
  </si>
  <si>
    <t>Is this project a corridor level improvement or part of a larger corridor improvement?</t>
  </si>
  <si>
    <t>corr imp</t>
  </si>
  <si>
    <t xml:space="preserve">If yes, please provide information on the corridor. </t>
  </si>
  <si>
    <t>corr info</t>
  </si>
  <si>
    <t>Does the project include a physical transit improvement?</t>
  </si>
  <si>
    <t>inc transit</t>
  </si>
  <si>
    <t>If yes, please provide the types of improvements.</t>
  </si>
  <si>
    <t>transit imps</t>
  </si>
  <si>
    <t>Project Scope (check all that apply)</t>
  </si>
  <si>
    <t>zero means no scope</t>
  </si>
  <si>
    <t>Intersection Type</t>
  </si>
  <si>
    <t>Roundabout</t>
  </si>
  <si>
    <t>RAB</t>
  </si>
  <si>
    <t>Restricted Crossing U-Turn (J-Turn)</t>
  </si>
  <si>
    <t>J-Turn</t>
  </si>
  <si>
    <t>one means no appropriate scope</t>
  </si>
  <si>
    <t>Median U-Turn</t>
  </si>
  <si>
    <t>U-Turn</t>
  </si>
  <si>
    <t>Diverging Diamond Interchange</t>
  </si>
  <si>
    <t>Div Diam</t>
  </si>
  <si>
    <t>Conventional Intersection</t>
  </si>
  <si>
    <t>Convent</t>
  </si>
  <si>
    <t>Bottleneck Elimination</t>
  </si>
  <si>
    <t>Highway-Rail Grade Separation</t>
  </si>
  <si>
    <t>HRGS</t>
  </si>
  <si>
    <t>Two-way left turn lane</t>
  </si>
  <si>
    <t>TWLT</t>
  </si>
  <si>
    <t>Realignment</t>
  </si>
  <si>
    <t>Realign</t>
  </si>
  <si>
    <t>Remove Obstruction</t>
  </si>
  <si>
    <t>Rem Obs</t>
  </si>
  <si>
    <t>Vertical Clearance</t>
  </si>
  <si>
    <t>Vert Clear</t>
  </si>
  <si>
    <t>Truck Route Improvement</t>
  </si>
  <si>
    <t>Truck Rt</t>
  </si>
  <si>
    <t>Add Dual Left Turn Lanes</t>
  </si>
  <si>
    <t>Dual Left</t>
  </si>
  <si>
    <t>Add Single Left Turn Lanes</t>
  </si>
  <si>
    <t>Single Left</t>
  </si>
  <si>
    <t>Add Right Turn Lanes</t>
  </si>
  <si>
    <t>Right Turns</t>
  </si>
  <si>
    <t>Multiple Turn Lane Types</t>
  </si>
  <si>
    <t>Mult Turns</t>
  </si>
  <si>
    <t>Reconstruction</t>
  </si>
  <si>
    <t>Full intersection reconstruction</t>
  </si>
  <si>
    <t>Int Recon</t>
  </si>
  <si>
    <t>Traditional interchange reconstruction</t>
  </si>
  <si>
    <t>Intchg Recon</t>
  </si>
  <si>
    <t>Bridge reconstruction</t>
  </si>
  <si>
    <t>Bridge Recon</t>
  </si>
  <si>
    <t>Bridge rehabilitation</t>
  </si>
  <si>
    <t>Bridge Rehab</t>
  </si>
  <si>
    <t>Other reconstruction</t>
  </si>
  <si>
    <t>Other Recon</t>
  </si>
  <si>
    <t>Signals</t>
  </si>
  <si>
    <t>Signal modernization</t>
  </si>
  <si>
    <t>Sig Mod</t>
  </si>
  <si>
    <t>New signalization</t>
  </si>
  <si>
    <t>New Sig</t>
  </si>
  <si>
    <t>Capacity addition (only eligible for STP Shared Fund)</t>
  </si>
  <si>
    <t>flag capacity</t>
  </si>
  <si>
    <t>New intersection(s)</t>
  </si>
  <si>
    <t>New Int</t>
  </si>
  <si>
    <t>Add travel lane(s)</t>
  </si>
  <si>
    <t>AL</t>
  </si>
  <si>
    <t>New/extended road</t>
  </si>
  <si>
    <t>New/Extend</t>
  </si>
  <si>
    <t>CMAQ Grade Separation Projects only. (STP Grade Crossing Improvement projects should complete the Grade Crossing worksheet)</t>
  </si>
  <si>
    <t>Provide the grade crossing number(s)</t>
  </si>
  <si>
    <t>Xing Num</t>
  </si>
  <si>
    <t>flag RR</t>
  </si>
  <si>
    <t>Does your agency have a calculation of the delay at the subject grade crossing(s)?  If yes, please attach the calculation to the application in eTIP.</t>
  </si>
  <si>
    <t>Xing Delay Local</t>
  </si>
  <si>
    <t>Project and Segment Characteristics (all projects except CMAQ intersection improvements)</t>
  </si>
  <si>
    <t>What is the length of the project in miles?</t>
  </si>
  <si>
    <t>Proj Len</t>
  </si>
  <si>
    <t xml:space="preserve">Do queues currently clear on the major street at signalized intersections in the pm peak period? </t>
  </si>
  <si>
    <t>Queues clear PM</t>
  </si>
  <si>
    <t>For each segment, provide the following.
For projects with more than 6 crossings, check here and go to the Additional Information worksheet to add more crossings.</t>
  </si>
  <si>
    <t>Segment 1</t>
  </si>
  <si>
    <t>Segment 2</t>
  </si>
  <si>
    <t>Segment 3</t>
  </si>
  <si>
    <t>Segment 4</t>
  </si>
  <si>
    <t>Segment 5</t>
  </si>
  <si>
    <t>Segment 6</t>
  </si>
  <si>
    <t>More Road Segments</t>
  </si>
  <si>
    <t>Street name</t>
  </si>
  <si>
    <t>&lt;seg #&gt; street</t>
  </si>
  <si>
    <t>Posted speed (mph)</t>
  </si>
  <si>
    <t>&lt;seg #&gt; speed</t>
  </si>
  <si>
    <t>AADT (bi-directional)</t>
  </si>
  <si>
    <t>&lt;seg #&gt; AADT</t>
  </si>
  <si>
    <t>AADT source and year collected</t>
  </si>
  <si>
    <t>&lt;seg #&gt; AADT source</t>
  </si>
  <si>
    <t>% Trucks</t>
  </si>
  <si>
    <t>&lt;seg #&gt; % trucks</t>
  </si>
  <si>
    <t>% Trucks source and year collected</t>
  </si>
  <si>
    <t>&lt;seg #&gt; trucks source</t>
  </si>
  <si>
    <t>Systematic Improvements (All projects)</t>
  </si>
  <si>
    <t>zero is no imp</t>
  </si>
  <si>
    <t>Integrated corridor management</t>
  </si>
  <si>
    <t>int cor mgmt</t>
  </si>
  <si>
    <t>Work zone management (traveler information improvements)</t>
  </si>
  <si>
    <t>wk zn mgmt</t>
  </si>
  <si>
    <t>Truck travel information systems</t>
  </si>
  <si>
    <t>tk trav info</t>
  </si>
  <si>
    <t>Strategies to improve transit on-time performance</t>
  </si>
  <si>
    <t>transit on-time</t>
  </si>
  <si>
    <t>Ramp metering</t>
  </si>
  <si>
    <t>ramp meter</t>
  </si>
  <si>
    <t>Road weather management systems</t>
  </si>
  <si>
    <t>weather mgmt</t>
  </si>
  <si>
    <t>Special event management</t>
  </si>
  <si>
    <t>event mgmt</t>
  </si>
  <si>
    <t>Traffic signal interconnect</t>
  </si>
  <si>
    <t>sig int</t>
  </si>
  <si>
    <t>Adaptive signal control</t>
  </si>
  <si>
    <t>adpt sig</t>
  </si>
  <si>
    <t>Spot Improvements (CMAQ projects only)</t>
  </si>
  <si>
    <t>Highway-rail grade separation (&gt;10K AADT + &gt;10K annual minutes of delay lasting  &gt;10 minutes)</t>
  </si>
  <si>
    <t>HRGS &gt;10k</t>
  </si>
  <si>
    <t>Highway-rail grade separation (&gt;5K AADT + &gt;5K annual minutes of delays lasting &gt; 10 minutes)</t>
  </si>
  <si>
    <t>HRGS &gt;5k</t>
  </si>
  <si>
    <t>Highway-rail grade separation in ICC top 20 delay list</t>
  </si>
  <si>
    <t>HRGS top 20</t>
  </si>
  <si>
    <t>Other highway-rail grade separation</t>
  </si>
  <si>
    <t>HRGS oth</t>
  </si>
  <si>
    <t>Access management strategy</t>
  </si>
  <si>
    <t>Access mgmt</t>
  </si>
  <si>
    <t>Implementation of effective crash reduction strategy</t>
  </si>
  <si>
    <t>crash red</t>
  </si>
  <si>
    <t>Incident Detection (all projects)</t>
  </si>
  <si>
    <t>Traffic Management Center (TMC) to TMC Communications</t>
  </si>
  <si>
    <t>TMC comms</t>
  </si>
  <si>
    <t>Computer-aided dispatch (911 call center) to (TMC) communications</t>
  </si>
  <si>
    <t>911 to TMC</t>
  </si>
  <si>
    <t>Extension or improvement of real-time traffic surveillance on regional expressways and tollways, including video and detectors</t>
  </si>
  <si>
    <t>Toll video surv</t>
  </si>
  <si>
    <t>Integration of real-time probe data into incident detection procedures</t>
  </si>
  <si>
    <t>Probe inc det</t>
  </si>
  <si>
    <t>Establishment of detector health program</t>
  </si>
  <si>
    <t>detect health</t>
  </si>
  <si>
    <t>Incident Response (all projects)</t>
  </si>
  <si>
    <t>Expansion of response operations capabilities (e.g., minutemen)</t>
  </si>
  <si>
    <t>minutemen</t>
  </si>
  <si>
    <t>Dispatch improvements, including center-to-operator and supervisor-to-operator communications (including supervisor-bus communications)</t>
  </si>
  <si>
    <t>dispatch imp</t>
  </si>
  <si>
    <t>Response equipment (e.g., minuteman vehicles)</t>
  </si>
  <si>
    <t>resp equip</t>
  </si>
  <si>
    <t>Incident Recovery (all projects)</t>
  </si>
  <si>
    <t>Expediting coroner’s/medical examiner’s accident investigation process</t>
  </si>
  <si>
    <t>expidite ME</t>
  </si>
  <si>
    <t>Dynamic message signs (DMS, multiple, including arterial DMS)</t>
  </si>
  <si>
    <t>DMS</t>
  </si>
  <si>
    <t>Incident-responsive ramp meters</t>
  </si>
  <si>
    <t>inc ramp meters</t>
  </si>
  <si>
    <t>Speed Management Systems</t>
  </si>
  <si>
    <t>speed mgmt</t>
  </si>
  <si>
    <t>On-scene communication, coordination, and cooperation</t>
  </si>
  <si>
    <t>on scene comms</t>
  </si>
  <si>
    <t>Development and improvement of highway closure detour routes</t>
  </si>
  <si>
    <t>closure detours</t>
  </si>
  <si>
    <t>Safety Improvements  (all projects)</t>
  </si>
  <si>
    <t>Is there a safety issue(s) at this location that will be addressed by the proposed project through improving the geometry or physical condition of the road/intersection?</t>
  </si>
  <si>
    <t>Safety imps</t>
  </si>
  <si>
    <t>If yes above, complete the Safety worksheet.</t>
  </si>
  <si>
    <t>Planning Factors (STP projects only)</t>
  </si>
  <si>
    <t>TBD</t>
  </si>
  <si>
    <t>Sponsor has completed a systematic review of truck restrictions within their jurisdiction</t>
  </si>
  <si>
    <t>STP Shared Fund Corridor/Small Area Safety Projects and CMAQ Intersection Improvement and Bottleneck Elimination Projects</t>
  </si>
  <si>
    <t>Complete the questions.  
Green sections for all projects, yellow sections for CMAQ projects only, orange sections for STP projects only.</t>
  </si>
  <si>
    <t>High Injury Network and Systemic Risk Alignment (All Projects)</t>
  </si>
  <si>
    <t>Has the project location been indetified on it's county's high injury network (HIH)?</t>
  </si>
  <si>
    <t>HIN</t>
  </si>
  <si>
    <t>List of county safety plans</t>
  </si>
  <si>
    <r>
      <t xml:space="preserve">If the project loaction is in </t>
    </r>
    <r>
      <rPr>
        <b/>
        <sz val="11"/>
        <color theme="1"/>
        <rFont val="Calibri"/>
        <family val="2"/>
        <scheme val="minor"/>
      </rPr>
      <t>Kendall County</t>
    </r>
    <r>
      <rPr>
        <sz val="11"/>
        <color theme="1"/>
        <rFont val="Calibri"/>
        <family val="2"/>
        <scheme val="minor"/>
      </rPr>
      <t>, is the project location identified as a priority in a safety plan or does it have a high or critical level IDOT SRI score? If yes, provide plan name, link and page number.</t>
    </r>
  </si>
  <si>
    <t>Kendall Co</t>
  </si>
  <si>
    <t>In a maximum of 5 sentences, please explain how your project location aligns with a systemic risk typology identified in the relevant county safety action plan (SAP). Include the relevant SAP name and page number, and if/how your project will address these risks.</t>
  </si>
  <si>
    <t>Type 1</t>
  </si>
  <si>
    <t>Type 2</t>
  </si>
  <si>
    <t>Type 3</t>
  </si>
  <si>
    <t>Type 4</t>
  </si>
  <si>
    <t>Type 5</t>
  </si>
  <si>
    <t>Example Answer</t>
  </si>
  <si>
    <t>The project location is a non-freeway arterial with 4 lanes, a speed limit of 45 mph, and AADT of 23,500. This typology was identified in the Kane County SAP (pg. 48) and ranked 5th for systemic risk for VRUs. This project will implement an off-street bike path, separating users from the high-speed, high-traffic activity and protected intersections to address crossing and turning risks.</t>
  </si>
  <si>
    <t>List any other safety-related improvements not captured above.</t>
  </si>
  <si>
    <t>Other Safety Imp</t>
  </si>
  <si>
    <t>Countermeasures by FHWA Safety Tiers (All Projects)</t>
  </si>
  <si>
    <t>Mark all the countermeaures with a Yes that are included in the project scope. The measures are asigned to Tiers by FHWA's Safe System Roadway Design Hierarchy.</t>
  </si>
  <si>
    <t>Mark Yes if included</t>
  </si>
  <si>
    <t>Teir I</t>
  </si>
  <si>
    <t>Access Management - Centerline hardening</t>
  </si>
  <si>
    <t>Intersection - Add slip lane</t>
  </si>
  <si>
    <t>Intersection - Install physical separation between modes (protected intersection)</t>
  </si>
  <si>
    <t>Median - Install median barrier (steel, cable)</t>
  </si>
  <si>
    <t>Median - Install raised median for road or rail</t>
  </si>
  <si>
    <t>Median - Significantly improve median</t>
  </si>
  <si>
    <t>Pavement - Increase pavement friction</t>
  </si>
  <si>
    <t>Rail - At-grade crossing permanent closure to avoid conflict points</t>
  </si>
  <si>
    <t>Rail - Grade-separated bridges and underpasses</t>
  </si>
  <si>
    <t>Rail - Install four-quadrant gates or pedestrian gates</t>
  </si>
  <si>
    <t xml:space="preserve">Rail - Restrict unauthorized access to informal pedestrian rail crossings </t>
  </si>
  <si>
    <t>Roadway - Add centerline buffer areas</t>
  </si>
  <si>
    <t>Roadway - Add through lanes</t>
  </si>
  <si>
    <t>Roadway - Add two-way left turn lane ( TWLTL)</t>
  </si>
  <si>
    <t>Roadway - Flatten side slopes</t>
  </si>
  <si>
    <t>Roadway - Implement Super 2 Design (periodic passing lane on 2-lane rural highway)</t>
  </si>
  <si>
    <t>Roadway - Improve access management; reduce driveways</t>
  </si>
  <si>
    <t>Roadway - Improve curve super elevation</t>
  </si>
  <si>
    <t>Roadway - Remove through lanes</t>
  </si>
  <si>
    <t>Roadway - Roadside barrier/guardrail (including crash cushions)</t>
  </si>
  <si>
    <t>Roadway - Roundabout or traffic circle (including mini roundabouts)</t>
  </si>
  <si>
    <t>Roadway - Smart edge/safetyedge</t>
  </si>
  <si>
    <t>Shoulder - Add or improve shoulder</t>
  </si>
  <si>
    <t>Turns - Add 2nd turn lane with permissive phase or right turn on red</t>
  </si>
  <si>
    <t>Turns - Add Left and Right-Turn Pockets</t>
  </si>
  <si>
    <t>Turns - Add offsets to existing turn lane</t>
  </si>
  <si>
    <t>Turns - Lane channelization</t>
  </si>
  <si>
    <t>Turns - Replace left-turns with right-turn/u-turn combination</t>
  </si>
  <si>
    <t>Turns - Update signals to only allow protected left turns</t>
  </si>
  <si>
    <t>Turns- Add turn lane</t>
  </si>
  <si>
    <t>VRUs - Add ADA improvements</t>
  </si>
  <si>
    <t>VRUs - Add island or refuge</t>
  </si>
  <si>
    <t>VRUs - Add at least 3 feet of buffer space from the roadway for a new or existing sidewalk  (points awarded for each .5 centerline miles)</t>
  </si>
  <si>
    <t xml:space="preserve">VRUs - Remove existing buffer space separating sidewalks from the roadway </t>
  </si>
  <si>
    <t>VRUs - Add sidewalk on one side of the road** (points awarded for each .5 centerline miles)</t>
  </si>
  <si>
    <t>VRUs - Add sidewalk on both sides of the road (points awarded for each .5 centerline miles)</t>
  </si>
  <si>
    <t>VRUs - Add multi-use path/ off-street alternative for walking and biking (points awarded for each .5 centerline miles)</t>
  </si>
  <si>
    <t>VRUs - Add marked/striped bike lane (both sides of the road)** (points awarded for each .5 centerline miles)</t>
  </si>
  <si>
    <t>VRUs - Add buffered or flex delineator protected bike lane (both sides of the road or bi-directional)** (points awarded for each .5 centerline miles)</t>
  </si>
  <si>
    <t>VRUs - Add curb protected or elevated bike lanes (both sides of the road or bi-directional) (points awarded for each .5 centerline miles)</t>
  </si>
  <si>
    <t>VRUs - Add pedestrian bridge or underpass</t>
  </si>
  <si>
    <t>VRUs - Divert traffic from high pedestrian areas</t>
  </si>
  <si>
    <t>VRUs - Increase pedestrian crossing distance</t>
  </si>
  <si>
    <t>VRUs - Replace right turn lane with pedestrian bump outs/curb extensions</t>
  </si>
  <si>
    <t>Other - Animal fencing and crossings, grade separated</t>
  </si>
  <si>
    <t>Other - Close or remove vehicle access points near trail</t>
  </si>
  <si>
    <t>Other - Grade separation</t>
  </si>
  <si>
    <t>Other Tier 1 countermeasure(s) write-in:</t>
  </si>
  <si>
    <t>Tier II</t>
  </si>
  <si>
    <t>Intersection - Reduce curb radii</t>
  </si>
  <si>
    <t>Roadway - Add street trees and landscaping</t>
  </si>
  <si>
    <t>Roadway - Add transverse rumble strips</t>
  </si>
  <si>
    <t>Roadway - Automated enforcement, speed safety cameras</t>
  </si>
  <si>
    <t>Roadway - Convert from two-way to one-way traffic</t>
  </si>
  <si>
    <t>Roadway - Gateway treatments at area entrypoints</t>
  </si>
  <si>
    <t>Roadway - Increase pavement friction</t>
  </si>
  <si>
    <t>Roadway - Install dynamic/variable speed automated-dynamic speed feedback warning signs</t>
  </si>
  <si>
    <t>Roadway - Install speed safety cameras</t>
  </si>
  <si>
    <t>Roadway - Narrow lanes without adding new driving lanes</t>
  </si>
  <si>
    <t>Roadway - One-way to two-way conversion</t>
  </si>
  <si>
    <t>Roadway - Reduce to one lane in each direction</t>
  </si>
  <si>
    <t>Roadway - Widen lanes</t>
  </si>
  <si>
    <t>Traffic calming - Chicanes/tactile chicanes</t>
  </si>
  <si>
    <t>Traffic calming - Corner treatments</t>
  </si>
  <si>
    <t>Turns - Left turn hardening</t>
  </si>
  <si>
    <t>Turns - Left turn traffic calming treatments</t>
  </si>
  <si>
    <t>VRUs - Add pedestrian bump outs/curb extensions for traffic calming</t>
  </si>
  <si>
    <t>VRUs - Add separated bike lanes or upgrade existing bike lane to separated</t>
  </si>
  <si>
    <t>VRUs - Implement raised crosswalk</t>
  </si>
  <si>
    <t>Other Tier 2 countermeasure(s) write-in:</t>
  </si>
  <si>
    <t>Tier III</t>
  </si>
  <si>
    <t>Convert minor stop to - traffic signal -no left turn lane (no permissive phase)</t>
  </si>
  <si>
    <t>Convert minor stop to - traffic signal with left turn lane</t>
  </si>
  <si>
    <t>Intersection - Allow Right Turn on Red</t>
  </si>
  <si>
    <t>Intersection - Convert to all-way stop control (from 2-way or yield control)</t>
  </si>
  <si>
    <t xml:space="preserve">Intersection - Implement pedestrian scramble </t>
  </si>
  <si>
    <t>Intersection - Install two-way stop controlled intersections at uncontrolled intersections</t>
  </si>
  <si>
    <t>Intersection - No right turn on red</t>
  </si>
  <si>
    <t>Intersection - Two way stop to all way stop conversion</t>
  </si>
  <si>
    <t>Rail - Implement smart gates technology at rail crossings</t>
  </si>
  <si>
    <t>Rail - Sensor-based rail track monitoring devices</t>
  </si>
  <si>
    <t>Roadway - Add designated loading zones</t>
  </si>
  <si>
    <t>Signal - Add red light camera</t>
  </si>
  <si>
    <t>Signal - All red clearance</t>
  </si>
  <si>
    <t>Signal - Convert from yield signal control to signalized control</t>
  </si>
  <si>
    <t>Signal - Implement coordinated signal timing primarily to improve safety (safe waves; green waves for bicyclists)</t>
  </si>
  <si>
    <t>Signal - Increase yellow time</t>
  </si>
  <si>
    <t>Signal - Install adaptive traffic signal control aimed at improving VRU safety</t>
  </si>
  <si>
    <t>Signal - Signal interconnect</t>
  </si>
  <si>
    <t>Turns - Add 2nd turn lane (to existing)</t>
  </si>
  <si>
    <t>Turns - Dedicated left turn lane (zero offset or positive offset)</t>
  </si>
  <si>
    <t>Turns - Dedicated right turn lane</t>
  </si>
  <si>
    <t>Turns - Protected left turn phasing</t>
  </si>
  <si>
    <t>VRUs - Add bicyclist signal</t>
  </si>
  <si>
    <t>VRUs - Add pedestrian countdown signal</t>
  </si>
  <si>
    <t>VRUs - Add pedestrian hybrid beacon (PHB) or HAWK</t>
  </si>
  <si>
    <t>VRUs - Add pedestrian leading pedestrian interval (LPI)</t>
  </si>
  <si>
    <t>VRUs - Add Rectangular Rapid Flashing Beacons (RRFBs)</t>
  </si>
  <si>
    <t>VRUs - Bicyclist Boxes (advanced stop line)</t>
  </si>
  <si>
    <t>VRUs - Dedicated bike signal and phase</t>
  </si>
  <si>
    <t>Other - Implement emergency vehicle preemption</t>
  </si>
  <si>
    <t>Other Tier 3 countermeasure(s) write-in:</t>
  </si>
  <si>
    <t>Tier IV</t>
  </si>
  <si>
    <t>Intersection - Improve intersection sight distance</t>
  </si>
  <si>
    <t>Intersection - Intersection conflict warning systems - flashing beacons</t>
  </si>
  <si>
    <t>Intersection - Intersection daylighting or parking restrictions near crosswalk</t>
  </si>
  <si>
    <t>Intersection - Provide flashing beacons at stop controlled intersections</t>
  </si>
  <si>
    <t>Intersection - Realign skewed intersection</t>
  </si>
  <si>
    <t xml:space="preserve">Intersection - Stop-Control Upgrades (double/oversized stop signs, stop bars, all-way stop control)   </t>
  </si>
  <si>
    <t>Lighting - Add intersection or roadway lighting</t>
  </si>
  <si>
    <t>Markings - Wider edge lines, retroreflective markings, in-lane markings, curve warning, trail markings etc.</t>
  </si>
  <si>
    <t>Median - Add glare screen in median</t>
  </si>
  <si>
    <t>Rail - Detectable, tactile warning surfaces leading to rail tracks</t>
  </si>
  <si>
    <t>Rail - Enhanced visibility for rail crossing warning</t>
  </si>
  <si>
    <t>Rail - Enhanced visibility of warning signs</t>
  </si>
  <si>
    <t>Rail - Variable Message Signs (VMS) at Railroad Grade Crossings</t>
  </si>
  <si>
    <t>Roadway - Install chevron signs on horizontal curves</t>
  </si>
  <si>
    <t>Roadway - Install rumble strips/stripes (centerline or edge-line)</t>
  </si>
  <si>
    <t>Signage - Advance intersection warning sign with flashing beacon</t>
  </si>
  <si>
    <t>Signage - Install advance street name signs</t>
  </si>
  <si>
    <t>Signage - Install curve advance warning signs (flashing beacon)</t>
  </si>
  <si>
    <t>Signage - Install/upgrade larger or additional stop signs or other intersection warning/regulatory signs</t>
  </si>
  <si>
    <t xml:space="preserve">Signage - Install/upgrade signs with new fluorescent sheeting (regulatory or warning) </t>
  </si>
  <si>
    <t>Signage - In-Street Pedestrian Crossing Signs</t>
  </si>
  <si>
    <t>Signage - School zone signage</t>
  </si>
  <si>
    <t>Signage - Simplified information-sign reduction</t>
  </si>
  <si>
    <t>Signage - Trail crossing signage</t>
  </si>
  <si>
    <t>Signage - Wildlife crossing signs</t>
  </si>
  <si>
    <t>Signal - Add retroreflective sheeting to signal back plates</t>
  </si>
  <si>
    <t>Signal - Add signal (additional primary head)- all lanes have signal</t>
  </si>
  <si>
    <t>Signal - Improve visibility of signal heads</t>
  </si>
  <si>
    <t>Signal - Increase signal lens size</t>
  </si>
  <si>
    <t>Signal - Replace incandescent traffic signal bulbs with light emitting diodes (LED)</t>
  </si>
  <si>
    <t>VRUs - Implement raised crosswalks</t>
  </si>
  <si>
    <t>VRUs - Increase crosswalk striping width</t>
  </si>
  <si>
    <t>Other - Install delineators, reflectors and/or object markers</t>
  </si>
  <si>
    <t>Universal Mobility Planning Factor (STP Safety Projects only)</t>
  </si>
  <si>
    <t>Quantity or Centerline miles</t>
  </si>
  <si>
    <t>Freight Planning Factor (STP Safety Projects only)</t>
  </si>
  <si>
    <t>Additional Information  (STP Safety Projects only)</t>
  </si>
  <si>
    <t>if zero, no improvements</t>
  </si>
  <si>
    <t>Project length (miles):</t>
  </si>
  <si>
    <t>Distance between the last two signals at both ends of the project</t>
  </si>
  <si>
    <t>north/west</t>
  </si>
  <si>
    <t>south/east</t>
  </si>
  <si>
    <t>N/W sig dist</t>
  </si>
  <si>
    <t>S/E sig dist</t>
  </si>
  <si>
    <t>Provide the following by road segment.  For projects with more than 10 segments, check here and go to the Additional Information worksheet to add more segments.</t>
  </si>
  <si>
    <t>More SI segments</t>
  </si>
  <si>
    <t xml:space="preserve">Segment description </t>
  </si>
  <si>
    <t>Length (mi)</t>
  </si>
  <si>
    <t>Speed (mph)</t>
  </si>
  <si>
    <t>Current Traffic Volume (ADT)</t>
  </si>
  <si>
    <t>Year of ADT estimate</t>
  </si>
  <si>
    <t>Seg Desc 1</t>
  </si>
  <si>
    <t>Len 1</t>
  </si>
  <si>
    <t>Speed 1</t>
  </si>
  <si>
    <t>ADT 1</t>
  </si>
  <si>
    <t>ADT yr 1</t>
  </si>
  <si>
    <t>Seg Desc 2</t>
  </si>
  <si>
    <t>Len 2</t>
  </si>
  <si>
    <t>Speed 2</t>
  </si>
  <si>
    <t>ADT 2</t>
  </si>
  <si>
    <t>ADT yr 2</t>
  </si>
  <si>
    <t>Seg Desc 3</t>
  </si>
  <si>
    <t>Len 3</t>
  </si>
  <si>
    <t>Speed 3</t>
  </si>
  <si>
    <t>ADT 3</t>
  </si>
  <si>
    <t>ADT yr 3</t>
  </si>
  <si>
    <t>Seg Desc 4</t>
  </si>
  <si>
    <t>Len 4</t>
  </si>
  <si>
    <t>Speed 4</t>
  </si>
  <si>
    <t>ADT 4</t>
  </si>
  <si>
    <t>ADT yr 4</t>
  </si>
  <si>
    <t>Seg Desc 5</t>
  </si>
  <si>
    <t>Len 5</t>
  </si>
  <si>
    <t>Speed 5</t>
  </si>
  <si>
    <t>ADT 5</t>
  </si>
  <si>
    <t>ADT yr 5</t>
  </si>
  <si>
    <t>Seg Desc 6</t>
  </si>
  <si>
    <t>Len 6</t>
  </si>
  <si>
    <t>Speed 6</t>
  </si>
  <si>
    <t>ADT 6</t>
  </si>
  <si>
    <t>ADT yr 6</t>
  </si>
  <si>
    <t>Seg Desc 7</t>
  </si>
  <si>
    <t>Len 7</t>
  </si>
  <si>
    <t>Speed 7</t>
  </si>
  <si>
    <t>ADT 7</t>
  </si>
  <si>
    <t>ADT yr 7</t>
  </si>
  <si>
    <t>Seg Desc 8</t>
  </si>
  <si>
    <t>Len 8</t>
  </si>
  <si>
    <t>Speed 8</t>
  </si>
  <si>
    <t>ADT 8</t>
  </si>
  <si>
    <t>ADT yr 8</t>
  </si>
  <si>
    <t>Seg Desc 9</t>
  </si>
  <si>
    <t>Len 9</t>
  </si>
  <si>
    <t>Speed 9</t>
  </si>
  <si>
    <t>ADT 9</t>
  </si>
  <si>
    <t>ADT yr 9</t>
  </si>
  <si>
    <t>Seg Desc 10</t>
  </si>
  <si>
    <t>Len 10</t>
  </si>
  <si>
    <t>Speed 10</t>
  </si>
  <si>
    <t>ADT 10</t>
  </si>
  <si>
    <t>ADT yr 10</t>
  </si>
  <si>
    <t>Is the project part of a transit signal priority (TSP) corridor?</t>
  </si>
  <si>
    <t>TSP corr</t>
  </si>
  <si>
    <t>If yes, provide TSP name:</t>
  </si>
  <si>
    <t>TSP name</t>
  </si>
  <si>
    <t>Corr Imp</t>
  </si>
  <si>
    <t>Corr Info</t>
  </si>
  <si>
    <t>Inc Transit</t>
  </si>
  <si>
    <t>Transit Desc</t>
  </si>
  <si>
    <t>STP and CMAQ Transit Projects</t>
  </si>
  <si>
    <t>Complete the questions.  
Green sections for all projects, yellow sections for CMAQ  projects only, orange sections for STP projects only.</t>
  </si>
  <si>
    <t>STP Bus Speed</t>
  </si>
  <si>
    <t>STP Station</t>
  </si>
  <si>
    <t>STP Yard or Terminal</t>
  </si>
  <si>
    <t>CMAQ Facility</t>
  </si>
  <si>
    <t>CMAQ Service and Equipment</t>
  </si>
  <si>
    <t>CMAQ Access to Transit</t>
  </si>
  <si>
    <t>Project Type:</t>
  </si>
  <si>
    <t>Transit type</t>
  </si>
  <si>
    <t>Service (CMAQ) or Bus Speed (STP) Improvement Projects</t>
  </si>
  <si>
    <t>For all routes being affected, provide the following.  For projects affecting more than 5 routes, check here and go to the Additional Information worksheet to add more routes.</t>
  </si>
  <si>
    <t>Route</t>
  </si>
  <si>
    <t>more transit routes</t>
  </si>
  <si>
    <t>List Route Name/Number</t>
  </si>
  <si>
    <t>route1</t>
  </si>
  <si>
    <t>route2</t>
  </si>
  <si>
    <t>route3</t>
  </si>
  <si>
    <t>route4</t>
  </si>
  <si>
    <t>route5</t>
  </si>
  <si>
    <t>Current on-time performance of route to be improved</t>
  </si>
  <si>
    <t>rt1 cur ontime</t>
  </si>
  <si>
    <t>rt2 cur ontime</t>
  </si>
  <si>
    <t>rt3 cur ontime</t>
  </si>
  <si>
    <t>rt4 cur ontime</t>
  </si>
  <si>
    <t>rt5 cur ontime</t>
  </si>
  <si>
    <t>Current on-time performance, system-wide</t>
  </si>
  <si>
    <t>rt1 sys ontime</t>
  </si>
  <si>
    <t>rt2 sys ontime</t>
  </si>
  <si>
    <t>rt3 sys ontime</t>
  </si>
  <si>
    <t>rt4 sys ontime</t>
  </si>
  <si>
    <t>rt5 sys ontime</t>
  </si>
  <si>
    <t>Anticipated on-time performance of route after improvement</t>
  </si>
  <si>
    <t>rt1 aft ontime</t>
  </si>
  <si>
    <t>rt2 aft ontime</t>
  </si>
  <si>
    <t>rt3 aft ontime</t>
  </si>
  <si>
    <t>rt4 aft ontime</t>
  </si>
  <si>
    <t>rt5 aft ontime</t>
  </si>
  <si>
    <t>Schedule time from route start to route end (weekday PM peak)</t>
  </si>
  <si>
    <t>rt1 sch time</t>
  </si>
  <si>
    <t>rt2 sch time</t>
  </si>
  <si>
    <t>rt3 sch time</t>
  </si>
  <si>
    <t>rt4 sch time</t>
  </si>
  <si>
    <t>rt5 sch time</t>
  </si>
  <si>
    <t>Benefits (CMAQ projects ONLY)</t>
  </si>
  <si>
    <t>New one-way riders:</t>
  </si>
  <si>
    <t>new riders</t>
  </si>
  <si>
    <t>Length of typical one way transit trip (miles to nearest tenth):</t>
  </si>
  <si>
    <t>trip len</t>
  </si>
  <si>
    <t>Percent of new riders arriving by automobile:</t>
  </si>
  <si>
    <t>% by auto</t>
  </si>
  <si>
    <t>Project Life (years):</t>
  </si>
  <si>
    <t>project life</t>
  </si>
  <si>
    <t>Provide basis for parameters used to estimate benefits:</t>
  </si>
  <si>
    <t>basis benefits</t>
  </si>
  <si>
    <t>Commuter Parking (CMAQ projects only)</t>
  </si>
  <si>
    <t>Net number of new vehicle parking spaces</t>
  </si>
  <si>
    <t>net new pkg</t>
  </si>
  <si>
    <t>Net number of new bicycle parking spaces</t>
  </si>
  <si>
    <t>net new bike pkg</t>
  </si>
  <si>
    <t>Reliability enhancements (CMAQ projects only - check all that apply)</t>
  </si>
  <si>
    <t>Rail</t>
  </si>
  <si>
    <t>New vehicles</t>
  </si>
  <si>
    <t>rail new veh</t>
  </si>
  <si>
    <t>zero means no rail</t>
  </si>
  <si>
    <t>Upgraded switches</t>
  </si>
  <si>
    <t>up switch</t>
  </si>
  <si>
    <t xml:space="preserve">Upgraded power supply </t>
  </si>
  <si>
    <t>up pwr sup</t>
  </si>
  <si>
    <t>Positive train control</t>
  </si>
  <si>
    <t>PTC</t>
  </si>
  <si>
    <t>Station consolidation</t>
  </si>
  <si>
    <t>station consol</t>
  </si>
  <si>
    <t>Track improvements</t>
  </si>
  <si>
    <t>track imp</t>
  </si>
  <si>
    <t>Reduction of freight/vehicle /pedestrian interference</t>
  </si>
  <si>
    <t>red interference</t>
  </si>
  <si>
    <t>Bus</t>
  </si>
  <si>
    <t>zero means no bus</t>
  </si>
  <si>
    <t>New Vehicles</t>
  </si>
  <si>
    <t>bus new veh</t>
  </si>
  <si>
    <t>Queue Jump/Bypass Lanes</t>
  </si>
  <si>
    <t>q jump</t>
  </si>
  <si>
    <t>Off-board Fare Collection</t>
  </si>
  <si>
    <t>off fare</t>
  </si>
  <si>
    <t>Reduced Stops/Express Service</t>
  </si>
  <si>
    <t>express</t>
  </si>
  <si>
    <t>New Dispatching/Decision Support Systems</t>
  </si>
  <si>
    <t>dispatch</t>
  </si>
  <si>
    <t>Passenger Vehicle Movement Restrictions</t>
  </si>
  <si>
    <t>restrict pass veh</t>
  </si>
  <si>
    <t>Transit Signal Priority</t>
  </si>
  <si>
    <t>TSP</t>
  </si>
  <si>
    <t>Multi-door boarding with off-board fare collection</t>
  </si>
  <si>
    <t>multi-door</t>
  </si>
  <si>
    <t>Bus-on-shoulders</t>
  </si>
  <si>
    <t>bus on should</t>
  </si>
  <si>
    <t>Managed lanes</t>
  </si>
  <si>
    <t>mgd lanes</t>
  </si>
  <si>
    <t>Dedicated bus way</t>
  </si>
  <si>
    <t>bus way</t>
  </si>
  <si>
    <t>Far-side stops</t>
  </si>
  <si>
    <t>far-side stops</t>
  </si>
  <si>
    <t>Bus stop upgrades</t>
  </si>
  <si>
    <t>stop upgrades</t>
  </si>
  <si>
    <t>Near level boarding</t>
  </si>
  <si>
    <t>near level</t>
  </si>
  <si>
    <t>Transit Station, Yard, or Terminal Improvement  (STP) or Facility Improvement (CMAQ) Projects</t>
  </si>
  <si>
    <t>Asset Condition Component</t>
  </si>
  <si>
    <t>For each major station, yard, or terminal component, provide the existing asset condition (1-5 TERM scale), the anticipated condition after the project is complete, and the value of each component. For projects with more than 5 major components, check here and go to the Additional Information worksheet to add more components.</t>
  </si>
  <si>
    <t>more transit components</t>
  </si>
  <si>
    <t>Component</t>
  </si>
  <si>
    <t>Current TERM</t>
  </si>
  <si>
    <t>Future TERM</t>
  </si>
  <si>
    <t>Value ($)</t>
  </si>
  <si>
    <t>component1</t>
  </si>
  <si>
    <t>cur term 1</t>
  </si>
  <si>
    <t>future term 1</t>
  </si>
  <si>
    <t>value 1</t>
  </si>
  <si>
    <t>component2</t>
  </si>
  <si>
    <t>cur term 2</t>
  </si>
  <si>
    <t>future term 2</t>
  </si>
  <si>
    <t>value 2</t>
  </si>
  <si>
    <t>component3</t>
  </si>
  <si>
    <t>cur term 3</t>
  </si>
  <si>
    <t>future term 3</t>
  </si>
  <si>
    <t>value 3</t>
  </si>
  <si>
    <t>component4</t>
  </si>
  <si>
    <t>cur term 4</t>
  </si>
  <si>
    <t>future term 4</t>
  </si>
  <si>
    <t>value 4</t>
  </si>
  <si>
    <t>component5</t>
  </si>
  <si>
    <t>cur term 5</t>
  </si>
  <si>
    <t>future term 5</t>
  </si>
  <si>
    <t>value 5</t>
  </si>
  <si>
    <t>ave TERM</t>
  </si>
  <si>
    <t>Bike/Ped Access Component (STP transit station projects only)</t>
  </si>
  <si>
    <r>
      <t xml:space="preserve">For each street </t>
    </r>
    <r>
      <rPr>
        <b/>
        <i/>
        <sz val="11"/>
        <color theme="1"/>
        <rFont val="Calibri"/>
        <family val="2"/>
        <scheme val="minor"/>
      </rPr>
      <t>within 1/2 mile of the station,</t>
    </r>
    <r>
      <rPr>
        <i/>
        <sz val="11"/>
        <color theme="1"/>
        <rFont val="Calibri"/>
        <family val="2"/>
        <scheme val="minor"/>
      </rPr>
      <t xml:space="preserve"> provide the street name, direction, total length (linear feet) and linear feet of new, improved, retained (with no improvement) or removed (and not replaced) sidewalk. For projects with more than 10 streets, check here and go to the Additional Information worksheet to add more streets.</t>
    </r>
  </si>
  <si>
    <t>Street name and direction</t>
  </si>
  <si>
    <t>Total length</t>
  </si>
  <si>
    <t>New Sidewalk</t>
  </si>
  <si>
    <t>Improved Sidewalk</t>
  </si>
  <si>
    <t>Retained sidewalk</t>
  </si>
  <si>
    <t>Removed sidewalk</t>
  </si>
  <si>
    <t>Sample Street, northbound</t>
  </si>
  <si>
    <t>3000'</t>
  </si>
  <si>
    <t>1000'</t>
  </si>
  <si>
    <t>100'</t>
  </si>
  <si>
    <t>800'</t>
  </si>
  <si>
    <t>0'</t>
  </si>
  <si>
    <t>street1</t>
  </si>
  <si>
    <t>length1</t>
  </si>
  <si>
    <t>new sw1</t>
  </si>
  <si>
    <t>imp sw1</t>
  </si>
  <si>
    <t>ret sw1</t>
  </si>
  <si>
    <t>remove sw1</t>
  </si>
  <si>
    <t>street2</t>
  </si>
  <si>
    <t>length2</t>
  </si>
  <si>
    <t>new sw2</t>
  </si>
  <si>
    <t>imp sw2</t>
  </si>
  <si>
    <t>ret sw2</t>
  </si>
  <si>
    <t>remove sw2</t>
  </si>
  <si>
    <t>street3</t>
  </si>
  <si>
    <t>length3</t>
  </si>
  <si>
    <t>new sw3</t>
  </si>
  <si>
    <t>imp sw3</t>
  </si>
  <si>
    <t>ret sw3</t>
  </si>
  <si>
    <t>remove sw3</t>
  </si>
  <si>
    <t>street4</t>
  </si>
  <si>
    <t>length4</t>
  </si>
  <si>
    <t>new sw4</t>
  </si>
  <si>
    <t>imp sw4</t>
  </si>
  <si>
    <t>ret sw4</t>
  </si>
  <si>
    <t>remove sw4</t>
  </si>
  <si>
    <t>street5</t>
  </si>
  <si>
    <t>length5</t>
  </si>
  <si>
    <t>new sw5</t>
  </si>
  <si>
    <t>imp sw5</t>
  </si>
  <si>
    <t>ret sw5</t>
  </si>
  <si>
    <t>remove sw5</t>
  </si>
  <si>
    <t>street6</t>
  </si>
  <si>
    <t>length6</t>
  </si>
  <si>
    <t>new sw6</t>
  </si>
  <si>
    <t>imp sw6</t>
  </si>
  <si>
    <t>ret sw6</t>
  </si>
  <si>
    <t>remove sw6</t>
  </si>
  <si>
    <t>street7</t>
  </si>
  <si>
    <t>length7</t>
  </si>
  <si>
    <t>new sw7</t>
  </si>
  <si>
    <t>imp sw7</t>
  </si>
  <si>
    <t>ret sw7</t>
  </si>
  <si>
    <t>remove sw7</t>
  </si>
  <si>
    <t>street8</t>
  </si>
  <si>
    <t>length8</t>
  </si>
  <si>
    <t>new sw8</t>
  </si>
  <si>
    <t>imp sw8</t>
  </si>
  <si>
    <t>ret sw8</t>
  </si>
  <si>
    <t>remove sw8</t>
  </si>
  <si>
    <t>street9</t>
  </si>
  <si>
    <t>length9</t>
  </si>
  <si>
    <t>new sw9</t>
  </si>
  <si>
    <t>imp sw9</t>
  </si>
  <si>
    <t>ret sw9</t>
  </si>
  <si>
    <t>remove sw9</t>
  </si>
  <si>
    <t>street10</t>
  </si>
  <si>
    <t>length10</t>
  </si>
  <si>
    <t>new sw10</t>
  </si>
  <si>
    <t>imp sw10</t>
  </si>
  <si>
    <t>ret sw10</t>
  </si>
  <si>
    <t>remove sw10</t>
  </si>
  <si>
    <t>Indicate the bicycle facilities located at or within 1/2 mi of the station</t>
  </si>
  <si>
    <t>Before</t>
  </si>
  <si>
    <t>After</t>
  </si>
  <si>
    <t>Bicycle Racks</t>
  </si>
  <si>
    <t>Bicycle Lockers</t>
  </si>
  <si>
    <t>Other Bicycle Parking</t>
  </si>
  <si>
    <t>Bike-sharing Station/Dock</t>
  </si>
  <si>
    <t>Compliance Component (STP transit yard or terminal projects only)</t>
  </si>
  <si>
    <t>Select the most severe existing level of compliance deficiences for the project:</t>
  </si>
  <si>
    <t>yard_term compliance</t>
  </si>
  <si>
    <t>Briefly describe the compliance deficiency, including the requirement(s) that is not being met.</t>
  </si>
  <si>
    <t>compliance desc</t>
  </si>
  <si>
    <t>Briefly describe how the compliance deficiency will be resolved as a result of the project.</t>
  </si>
  <si>
    <t>compliance resolved</t>
  </si>
  <si>
    <t>Efficiency Component (STP transit yard or terminal projects only)</t>
  </si>
  <si>
    <t>Number of vehicles (train sets) that can be stored in the yard/terminal</t>
  </si>
  <si>
    <t>trains stored after</t>
  </si>
  <si>
    <t>trains stored before</t>
  </si>
  <si>
    <t>Miles of weekly non-revenue trips made due to yard/terminal location (based on published schedules in effect on October 21, 2025)</t>
  </si>
  <si>
    <t>non-rev before</t>
  </si>
  <si>
    <t>non-rev after</t>
  </si>
  <si>
    <t>Transit Station, Yard, or Terminal Improvement (STP) or Facility Improvement (CMAQ) Projects</t>
  </si>
  <si>
    <t>Transit Supportive Land Use</t>
  </si>
  <si>
    <t>Please upload to your eTIP application the relevant section(s) of zoning code identifying the following information and provide page and section numbers below.</t>
  </si>
  <si>
    <t>Permitted Densities</t>
  </si>
  <si>
    <t>Residential DU/buildable acre within 1/2 mile of transit station</t>
  </si>
  <si>
    <t>Select One</t>
  </si>
  <si>
    <t>Res DU</t>
  </si>
  <si>
    <t>Maximum allowable floors (building height)</t>
  </si>
  <si>
    <t>Min Floors</t>
  </si>
  <si>
    <t>Innovative Parking Requirements (check all that apply)</t>
  </si>
  <si>
    <t>Page and section</t>
  </si>
  <si>
    <t>Reduced minimum parking requirements</t>
  </si>
  <si>
    <t>Min Pkg</t>
  </si>
  <si>
    <t>Min Pkg pg</t>
  </si>
  <si>
    <t>Enacted maximum parking requirements</t>
  </si>
  <si>
    <t>Max Pkg</t>
  </si>
  <si>
    <t>Max Pkg pg</t>
  </si>
  <si>
    <t>Shared parking permitted</t>
  </si>
  <si>
    <t>Shared Pkg</t>
  </si>
  <si>
    <t>Shared Pkg pg</t>
  </si>
  <si>
    <t>In-lieu parking fees permitted</t>
  </si>
  <si>
    <t>In-lieu pkg</t>
  </si>
  <si>
    <t>In-lieu pkg pg</t>
  </si>
  <si>
    <t>Enacted bicycle parking requirements</t>
  </si>
  <si>
    <t>Bike pkg</t>
  </si>
  <si>
    <t>Bike pkg pg</t>
  </si>
  <si>
    <t>Off-street parking is required behind or underneath buildings</t>
  </si>
  <si>
    <t>Pkg behind</t>
  </si>
  <si>
    <t>Pkg behind pg</t>
  </si>
  <si>
    <t>Off-street parking is permitted off-site</t>
  </si>
  <si>
    <t>Off site pkg</t>
  </si>
  <si>
    <t>off site pkg pg</t>
  </si>
  <si>
    <t>Mixed-use zoning strategies within 1/2 mile of project (check all that apply)</t>
  </si>
  <si>
    <t>Zoning allows vertical mixing of uses</t>
  </si>
  <si>
    <t>vert MU</t>
  </si>
  <si>
    <t>vert MU pg</t>
  </si>
  <si>
    <t>Zoning allows pedestrian-friendly diverse land uses</t>
  </si>
  <si>
    <t>ped uses</t>
  </si>
  <si>
    <t>ped uses pg</t>
  </si>
  <si>
    <t>Zoning excludes car-dependent land uses</t>
  </si>
  <si>
    <t>excl car</t>
  </si>
  <si>
    <t>excl car pg</t>
  </si>
  <si>
    <t>Additional information noting where potential transit users within a 1/2 mile of a station or stop may be higher than the zoning might suggest is attached</t>
  </si>
  <si>
    <t>addl zoning</t>
  </si>
  <si>
    <t>Resilience Planning Factor (All STP)</t>
  </si>
  <si>
    <t>Universal Mobility Planning Factor (STP Bus Speed Improvement projects only)</t>
  </si>
  <si>
    <t>CMAQ facility</t>
  </si>
  <si>
    <t>CMAQ Service and Equip</t>
  </si>
  <si>
    <t>STP Truck Route Improvement Projects</t>
  </si>
  <si>
    <t>Resilience Policy</t>
  </si>
  <si>
    <t>Resilience Link</t>
  </si>
  <si>
    <t>Vulnerability desc</t>
  </si>
  <si>
    <t>Green Inf</t>
  </si>
  <si>
    <t>Green Inf desc</t>
  </si>
  <si>
    <t>Gray Inf</t>
  </si>
  <si>
    <t>Gray Inf desc</t>
  </si>
  <si>
    <t>Project and Segment Characteristics</t>
  </si>
  <si>
    <t>proj len</t>
  </si>
  <si>
    <t>How many intersections, including the end points, are within the project limits?</t>
  </si>
  <si>
    <t># int</t>
  </si>
  <si>
    <r>
      <t xml:space="preserve">For each segment, provide the following.
</t>
    </r>
    <r>
      <rPr>
        <i/>
        <sz val="11"/>
        <color theme="1"/>
        <rFont val="Calibri"/>
        <family val="2"/>
        <scheme val="minor"/>
      </rPr>
      <t>For projects affecting more than 6 segments, check here and go to the Additional Information worksheet to add more segments.</t>
    </r>
  </si>
  <si>
    <t>Are there weight-restricted bridges within the project limits?</t>
  </si>
  <si>
    <t>weight lims</t>
  </si>
  <si>
    <t>If yes, provide the location(s):</t>
  </si>
  <si>
    <t>wt lim locations</t>
  </si>
  <si>
    <t>Will the project result in the weight restriction(s) being removed and/or eliminated?</t>
  </si>
  <si>
    <t>remove wt lim</t>
  </si>
  <si>
    <t>If yes, describe the work to be done to remove or eliminate weight restrictions:</t>
  </si>
  <si>
    <t>desc wt lim</t>
  </si>
  <si>
    <t>Are there vertical clearance restrictions within the project limits?</t>
  </si>
  <si>
    <t>vert clear</t>
  </si>
  <si>
    <t>vert locations</t>
  </si>
  <si>
    <t>Will the project result in the vertical clearance restriction(s) being removed and/or eliminated?</t>
  </si>
  <si>
    <t>remove vert lim</t>
  </si>
  <si>
    <t>If yes, describe the work to be done to remove or eliminate vertical clearance restrictions:</t>
  </si>
  <si>
    <t>desc vert</t>
  </si>
  <si>
    <t>Is the outer lane width insufficient for the design vehicle?</t>
  </si>
  <si>
    <t>Insuff out ln</t>
  </si>
  <si>
    <t xml:space="preserve">If yes, what is the length of roadway with insufficient outer lane widths, in miles? </t>
  </si>
  <si>
    <t>Len out ln</t>
  </si>
  <si>
    <t>Will the project result in the outer lane width being sufficient for the design vehicle?</t>
  </si>
  <si>
    <t>remove out ln</t>
  </si>
  <si>
    <t xml:space="preserve">Do any intersections within the project limits have insufficient turn radii for the design vehicle? </t>
  </si>
  <si>
    <t>Insuff turn</t>
  </si>
  <si>
    <t>If yes,  list the intersection(s):</t>
  </si>
  <si>
    <t>Insuff turn loc</t>
  </si>
  <si>
    <t>At which intersections will the insufficient turn radii be corrected?</t>
  </si>
  <si>
    <t>rem insuff turn loc</t>
  </si>
  <si>
    <t xml:space="preserve">Do any intersections within the project limits have insufficient queue storage for the design vehicle? </t>
  </si>
  <si>
    <t>insuff queue</t>
  </si>
  <si>
    <t>If yes, list the intersections(s):</t>
  </si>
  <si>
    <t>insuff queue loc</t>
  </si>
  <si>
    <t>At which intersections will the insufficient queue storage be corrected?</t>
  </si>
  <si>
    <t>rem insuff queue loc</t>
  </si>
  <si>
    <t>Systematic Improvements (check all that apply)</t>
  </si>
  <si>
    <t>tk tvl info</t>
  </si>
  <si>
    <t>corr mgmt</t>
  </si>
  <si>
    <t>Dynamic message signs</t>
  </si>
  <si>
    <t>Truck route signing</t>
  </si>
  <si>
    <t>tk route</t>
  </si>
  <si>
    <t>Mitigation of Negative Impacts (check all that apply)</t>
  </si>
  <si>
    <t>Project reroutes trucks away from sensitive land uses</t>
  </si>
  <si>
    <t>sens LU</t>
  </si>
  <si>
    <t>Project includes electrification infrastructure</t>
  </si>
  <si>
    <t>electrification</t>
  </si>
  <si>
    <t>Project includes noise mitigation (sound walls, berms, etc.)</t>
  </si>
  <si>
    <t>noise</t>
  </si>
  <si>
    <t>Off-street freight loading zones within project limits</t>
  </si>
  <si>
    <t>off-st freight</t>
  </si>
  <si>
    <t>Loading/delivery time restrictions are imposed in project area</t>
  </si>
  <si>
    <t>del time rest</t>
  </si>
  <si>
    <t>Use this worksheet to enter more information when space was limited on other worksheets.  This worksheet is unlocked so that you can "Insert Rows" or "Insert Columns" or adjust heights/widths as necessary.</t>
  </si>
  <si>
    <t>CMAQ and TAP Bicycle Facility Projects - Road Segments</t>
  </si>
  <si>
    <t>Add additional columns, as needed.</t>
  </si>
  <si>
    <t>Provide the following for the road(s) of the facility or adjoining to the off-road facility (use separate columns for multiple roads and provide road name).</t>
  </si>
  <si>
    <t>Road Segment 5</t>
  </si>
  <si>
    <t>Road Segment 6</t>
  </si>
  <si>
    <t>Road Segment 7</t>
  </si>
  <si>
    <t>Road Segment 8</t>
  </si>
  <si>
    <t>STP Shared Fund Bridge Projects - Structure Information and Project Scope</t>
  </si>
  <si>
    <t>For each individual structure that is included in the project, provide the following:</t>
  </si>
  <si>
    <t>Structure 7</t>
  </si>
  <si>
    <t>Structure 8</t>
  </si>
  <si>
    <t>Structure 9</t>
  </si>
  <si>
    <t>Structure 10</t>
  </si>
  <si>
    <t>Structure 11</t>
  </si>
  <si>
    <t>Structure 12</t>
  </si>
  <si>
    <t>CMAQ Direct Emissions Reductions Projects - Vehicle Information</t>
  </si>
  <si>
    <t>Please complete the fields below, using one line for each group of vehicles (type, engine, technology, etc.).  Add additional rows, as needed</t>
  </si>
  <si>
    <t>STP Shared Fund Rail-Hwy Crossings Projects - Project Location and Scope</t>
  </si>
  <si>
    <t>Add more columns, as needed</t>
  </si>
  <si>
    <t>For each grade crossing location, provide the following:</t>
  </si>
  <si>
    <t>Crossing 7</t>
  </si>
  <si>
    <t>Crossing 8</t>
  </si>
  <si>
    <t>Crossing 9</t>
  </si>
  <si>
    <t>Crossing 10</t>
  </si>
  <si>
    <t>Crossing 11</t>
  </si>
  <si>
    <t>Crossing 12</t>
  </si>
  <si>
    <t>Crossing 13</t>
  </si>
  <si>
    <t>Road Projects - Project and Segment Characteristics (all projects except CMAQ intersection improvements)</t>
  </si>
  <si>
    <t>For each segment, provide the following.</t>
  </si>
  <si>
    <t>Segment 7</t>
  </si>
  <si>
    <t>Segment 8</t>
  </si>
  <si>
    <t>Segment 9</t>
  </si>
  <si>
    <t>Segment 10</t>
  </si>
  <si>
    <t>Segment 11</t>
  </si>
  <si>
    <t>Segment 12</t>
  </si>
  <si>
    <t>Segment 13</t>
  </si>
  <si>
    <t>CMAQ Signal Interconnect Projects - Project Information</t>
  </si>
  <si>
    <t>Provide the following by road segment.  Add more rows, as needed</t>
  </si>
  <si>
    <t>Transit Projects - Service (CMAQ) or Bus Speed (STP) Improvement Projects</t>
  </si>
  <si>
    <t>For all routes being affected, provide the following.</t>
  </si>
  <si>
    <t>Transit Station, Yard, or Terminal Improvement  (STP) or Facility Improvement (CMAQ) Projects - Components</t>
  </si>
  <si>
    <t>For each major station, yard, or terminal component, provide the existing asset condition (1-5 TERM scale), the anticipated condition after the project is complete, and the value of each component.  Add more rows, as needed.</t>
  </si>
  <si>
    <t>STP Transit Station, Yard, or Terminal Improvement Projects - Bike/Ped Access Component Streets</t>
  </si>
  <si>
    <r>
      <t xml:space="preserve">For each street </t>
    </r>
    <r>
      <rPr>
        <b/>
        <i/>
        <sz val="11"/>
        <color theme="1"/>
        <rFont val="Calibri"/>
        <family val="2"/>
        <scheme val="minor"/>
      </rPr>
      <t>within 1/2 mile of the station,</t>
    </r>
    <r>
      <rPr>
        <i/>
        <sz val="11"/>
        <color theme="1"/>
        <rFont val="Calibri"/>
        <family val="2"/>
        <scheme val="minor"/>
      </rPr>
      <t xml:space="preserve"> provide the street name, direction, total length (linear feet) and linear feet of new, improved, retained (with no improvement) or removed (and not replaced) sidewalk. Add more rows, as needed.</t>
    </r>
  </si>
  <si>
    <t>STP Truck Route Improvement Projects - Project and Segment Characteristics</t>
  </si>
  <si>
    <t>Technology type</t>
  </si>
  <si>
    <t>Vehicle class</t>
  </si>
  <si>
    <t>Fuel Type</t>
  </si>
  <si>
    <t>Transit Project types</t>
  </si>
  <si>
    <t>Bottleneck Eliminations</t>
  </si>
  <si>
    <t>School Bus</t>
  </si>
  <si>
    <t>Diesel Oxidation Catalyst</t>
  </si>
  <si>
    <t>Class 2b (8,501-10,000 lbs)</t>
  </si>
  <si>
    <t>LPG</t>
  </si>
  <si>
    <t>Facility improvement (including transit station reconstructions)</t>
  </si>
  <si>
    <t>Emergency Vehicle</t>
  </si>
  <si>
    <t>Diesel Oxidation Catalyst+ Closed Crankcase</t>
  </si>
  <si>
    <t>Class 3 (10,001-14,000 lbs)</t>
  </si>
  <si>
    <t>LNG</t>
  </si>
  <si>
    <t>Service and Equipment (including bus speed improvement)</t>
  </si>
  <si>
    <t>Two-Way Left Turn Lane</t>
  </si>
  <si>
    <t>Passenger Locomotive</t>
  </si>
  <si>
    <t>Diesel Particulate Filter</t>
  </si>
  <si>
    <t>Class 4 (14,001-16,000 lbs)</t>
  </si>
  <si>
    <t>CNG</t>
  </si>
  <si>
    <t>Transit Bus</t>
  </si>
  <si>
    <t>Partial flow filter</t>
  </si>
  <si>
    <t>Class 5 (16,001-19,500 lbs)</t>
  </si>
  <si>
    <t>Biodiesel 100</t>
  </si>
  <si>
    <t>On-Highway</t>
  </si>
  <si>
    <t>Compressed Natural Gas Replacement</t>
  </si>
  <si>
    <t>Class 6 (19,501-26,000 lbs)</t>
  </si>
  <si>
    <t>Biodiesel 20</t>
  </si>
  <si>
    <t>Conventional</t>
  </si>
  <si>
    <t>Switch Engine</t>
  </si>
  <si>
    <t>Lean NOx Catalyst/Diesel Particulate Filter</t>
  </si>
  <si>
    <t>Class 7 (26,001-33,000 lbs)</t>
  </si>
  <si>
    <t>Biodiesel 10</t>
  </si>
  <si>
    <t>Refuse Hauler</t>
  </si>
  <si>
    <t>Recalibration</t>
  </si>
  <si>
    <t>Class 8a (33,001-60,000 lbs)</t>
  </si>
  <si>
    <t>Biodiesel 5</t>
  </si>
  <si>
    <t>Residential DU</t>
  </si>
  <si>
    <t>City/County Vehicle</t>
  </si>
  <si>
    <t>Selective Catalytic Reduction</t>
  </si>
  <si>
    <t>Class 8b (60,001 and over)</t>
  </si>
  <si>
    <t>E85</t>
  </si>
  <si>
    <t>Short Haul</t>
  </si>
  <si>
    <t>Exhaust Gas Recirculation + Diesel Particulate Filter</t>
  </si>
  <si>
    <t>Diesel, 3,400 ppm sulfur</t>
  </si>
  <si>
    <t>≤ 6</t>
  </si>
  <si>
    <t>RGTP Connectivity</t>
  </si>
  <si>
    <t>Long Haul</t>
  </si>
  <si>
    <t>Emissions Control Devices</t>
  </si>
  <si>
    <t>Diesel, 500 ppm sulfur</t>
  </si>
  <si>
    <r>
      <t xml:space="preserve">&gt; 6 and </t>
    </r>
    <r>
      <rPr>
        <sz val="11"/>
        <color theme="1"/>
        <rFont val="Calibri"/>
        <family val="2"/>
      </rPr>
      <t>≤ 10</t>
    </r>
  </si>
  <si>
    <t>Connects two existing trail sections</t>
  </si>
  <si>
    <t>Delivery Truck</t>
  </si>
  <si>
    <t>Other</t>
  </si>
  <si>
    <t>Diesel, 15 ppm sulfur</t>
  </si>
  <si>
    <r>
      <t xml:space="preserve">&gt; 10 and </t>
    </r>
    <r>
      <rPr>
        <sz val="11"/>
        <color theme="1"/>
        <rFont val="Calibri"/>
        <family val="2"/>
      </rPr>
      <t>≤ 16</t>
    </r>
  </si>
  <si>
    <t>Extends an existing trail</t>
  </si>
  <si>
    <t>Engine Repower</t>
  </si>
  <si>
    <t>Emulsion</t>
  </si>
  <si>
    <r>
      <t xml:space="preserve">&gt; 16 and </t>
    </r>
    <r>
      <rPr>
        <sz val="11"/>
        <color theme="1"/>
        <rFont val="Calibri"/>
        <family val="2"/>
      </rPr>
      <t>≤ 24</t>
    </r>
  </si>
  <si>
    <t>Builds new isolated section of trail</t>
  </si>
  <si>
    <t>Engine Replacement</t>
  </si>
  <si>
    <t>Electricity</t>
  </si>
  <si>
    <t>&gt; 24</t>
  </si>
  <si>
    <t>Intersects an existing trail</t>
  </si>
  <si>
    <t>Not connected to an RGTP trail</t>
  </si>
  <si>
    <t>Building Height</t>
  </si>
  <si>
    <t>Yes</t>
  </si>
  <si>
    <t>No</t>
  </si>
  <si>
    <t>1 story (12 ft.)</t>
  </si>
  <si>
    <t>2 story (24 ft.)</t>
  </si>
  <si>
    <t>CS Elements</t>
  </si>
  <si>
    <t>3 story (36 ft.)</t>
  </si>
  <si>
    <t>4 story (48 ft.)</t>
  </si>
  <si>
    <t>None</t>
  </si>
  <si>
    <t># of partners</t>
  </si>
  <si>
    <t>Bikeway Connectivity</t>
  </si>
  <si>
    <t>Crash Types</t>
  </si>
  <si>
    <t>&gt; 4 story (&gt; 48 ft.)</t>
  </si>
  <si>
    <t>One Side</t>
  </si>
  <si>
    <t>Both Sides</t>
  </si>
  <si>
    <t>Project fills a gap between existing bikeways</t>
  </si>
  <si>
    <t>Pedestrian</t>
  </si>
  <si>
    <t>Varies (enter description below)</t>
  </si>
  <si>
    <t>Project intersects an existing bikeway</t>
  </si>
  <si>
    <t>Pedalcyclist</t>
  </si>
  <si>
    <t>Transit Project types 2</t>
  </si>
  <si>
    <t>3 or more</t>
  </si>
  <si>
    <t>Project extends an existing bikeway</t>
  </si>
  <si>
    <t>Train</t>
  </si>
  <si>
    <t>Project is a new isolated bikeway segment</t>
  </si>
  <si>
    <t>Animal</t>
  </si>
  <si>
    <t>CMAQ: Facility improvement</t>
  </si>
  <si>
    <t>Bridge Work</t>
  </si>
  <si>
    <t>Overturned</t>
  </si>
  <si>
    <t>CMAQ: Service and Equipment</t>
  </si>
  <si>
    <t>Bridge yes/no</t>
  </si>
  <si>
    <t>Fixed Object</t>
  </si>
  <si>
    <t>CMAQ: Access to Transit</t>
  </si>
  <si>
    <t>Full replacement</t>
  </si>
  <si>
    <t>STP Barrier Connectivity</t>
  </si>
  <si>
    <t>Other Object</t>
  </si>
  <si>
    <t>STP-SF: Bus Speed Improvement</t>
  </si>
  <si>
    <t>Partial replacement</t>
  </si>
  <si>
    <t>Other non-collision</t>
  </si>
  <si>
    <t>STP-SF: Transit Station Improvement</t>
  </si>
  <si>
    <t>Rehabilitation</t>
  </si>
  <si>
    <t>Connects two existing RGTP sections</t>
  </si>
  <si>
    <t>Parked Motor Vehicle</t>
  </si>
  <si>
    <t>STP-SF: Transit Yard or Terminal Improvement</t>
  </si>
  <si>
    <t>Repair</t>
  </si>
  <si>
    <t>Design Exception</t>
  </si>
  <si>
    <t>Extends an existing regional  trail</t>
  </si>
  <si>
    <t>Turning</t>
  </si>
  <si>
    <t>Application is for both CMAQ and/or STP-SF</t>
  </si>
  <si>
    <t>No work</t>
  </si>
  <si>
    <t>Build a new isolated section of a planned regional trail</t>
  </si>
  <si>
    <t>Rear-end</t>
  </si>
  <si>
    <t>N/A - culvert</t>
  </si>
  <si>
    <t>Builds a new facility that intersects an existing regional trail</t>
  </si>
  <si>
    <t>Sideswipe-same direction</t>
  </si>
  <si>
    <t>Removes barrier at a location not included in the RGTP</t>
  </si>
  <si>
    <t>Sideswipe-opposite direction</t>
  </si>
  <si>
    <t>Head-on</t>
  </si>
  <si>
    <t>Bridge Load Posting</t>
  </si>
  <si>
    <t>Level of Compliance</t>
  </si>
  <si>
    <t>Angle</t>
  </si>
  <si>
    <t>Complete</t>
  </si>
  <si>
    <t>None: Equal/above max legal load</t>
  </si>
  <si>
    <t>Nearly Complete</t>
  </si>
  <si>
    <t>Critical compliance failure</t>
  </si>
  <si>
    <t>0.1-9.9% below max legal load</t>
  </si>
  <si>
    <t>Substantially Complete</t>
  </si>
  <si>
    <t>Critical compliance risk</t>
  </si>
  <si>
    <t>10.0 - 19.9% below</t>
  </si>
  <si>
    <t>Underway</t>
  </si>
  <si>
    <t>Major compliance exception</t>
  </si>
  <si>
    <t>20.0 - 29.9% below</t>
  </si>
  <si>
    <t>Not Started</t>
  </si>
  <si>
    <t>Minor compliance exception</t>
  </si>
  <si>
    <t>30.0 - 39.9% below</t>
  </si>
  <si>
    <t>N/A</t>
  </si>
  <si>
    <t>No compliance exception</t>
  </si>
  <si>
    <t>&gt; 39.9% below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</si>
</sst>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
    <numFmt numFmtId="165" formatCode="0.000000"/>
  </numFmts>
  <fonts count="27">
    <font>
      <sz val="11"/>
      <color theme="1"/>
      <name val="Calibri"/>
      <family val="2"/>
      <scheme val="minor"/>
    </font>
    <font>
      <b/>
      <sz val="11"/>
      <color theme="1"/>
      <name val="Calibri"/>
      <family val="2"/>
      <scheme val="minor"/>
    </font>
    <font>
      <sz val="12"/>
      <color theme="1"/>
      <name val="Calibri"/>
      <family val="2"/>
      <scheme val="minor"/>
    </font>
    <font>
      <b/>
      <sz val="16"/>
      <color theme="1"/>
      <name val="Calibri"/>
      <family val="2"/>
      <scheme val="minor"/>
    </font>
    <font>
      <b/>
      <sz val="11"/>
      <color theme="0"/>
      <name val="Calibri"/>
      <family val="2"/>
      <scheme val="minor"/>
    </font>
    <font>
      <sz val="18"/>
      <color theme="1"/>
      <name val="Arial"/>
      <family val="2"/>
    </font>
    <font>
      <u/>
      <sz val="11"/>
      <color theme="10"/>
      <name val="Calibri"/>
      <family val="2"/>
      <scheme val="minor"/>
    </font>
    <font>
      <i/>
      <sz val="11"/>
      <color theme="1"/>
      <name val="Calibri"/>
      <family val="2"/>
      <scheme val="minor"/>
    </font>
    <font>
      <b/>
      <sz val="11"/>
      <color theme="1"/>
      <name val="Times New Roman"/>
      <family val="1"/>
    </font>
    <font>
      <sz val="11"/>
      <name val="Calibri"/>
      <family val="2"/>
      <scheme val="minor"/>
    </font>
    <font>
      <sz val="11"/>
      <color rgb="FFFF0000"/>
      <name val="Calibri"/>
      <family val="2"/>
      <scheme val="minor"/>
    </font>
    <font>
      <sz val="12"/>
      <color rgb="FFFF0000"/>
      <name val="Calibri"/>
      <family val="2"/>
      <scheme val="minor"/>
    </font>
    <font>
      <sz val="11"/>
      <color theme="1"/>
      <name val="Calibri"/>
      <family val="2"/>
    </font>
    <font>
      <sz val="11"/>
      <color theme="1"/>
      <name val="Calibri"/>
      <family val="2"/>
      <scheme val="minor"/>
    </font>
    <font>
      <b/>
      <i/>
      <sz val="11"/>
      <color theme="1"/>
      <name val="Calibri"/>
      <family val="2"/>
      <scheme val="minor"/>
    </font>
    <font>
      <b/>
      <sz val="18"/>
      <color theme="1"/>
      <name val="Calibri"/>
      <family val="2"/>
      <scheme val="minor"/>
    </font>
    <font>
      <sz val="11"/>
      <color rgb="FF000000"/>
      <name val="Symbol"/>
      <family val="1"/>
      <charset val="2"/>
    </font>
    <font>
      <sz val="11"/>
      <color rgb="FF000000"/>
      <name val="Calibri"/>
      <family val="2"/>
      <scheme val="minor"/>
    </font>
    <font>
      <b/>
      <sz val="11"/>
      <color rgb="FF000000"/>
      <name val="Calibri"/>
      <family val="2"/>
      <scheme val="minor"/>
    </font>
    <font>
      <sz val="7"/>
      <color rgb="FF000000"/>
      <name val="Calibri"/>
      <family val="2"/>
      <scheme val="minor"/>
    </font>
    <font>
      <b/>
      <sz val="14"/>
      <color theme="1"/>
      <name val="Calibri"/>
      <family val="2"/>
      <scheme val="minor"/>
    </font>
    <font>
      <sz val="14"/>
      <color theme="1"/>
      <name val="Calibri"/>
      <family val="2"/>
      <scheme val="minor"/>
    </font>
    <font>
      <sz val="8"/>
      <name val="Calibri"/>
      <family val="2"/>
      <scheme val="minor"/>
    </font>
    <font>
      <b/>
      <sz val="11"/>
      <color rgb="FFFF0000"/>
      <name val="Calibri"/>
      <family val="2"/>
      <scheme val="minor"/>
    </font>
    <font>
      <b/>
      <sz val="18"/>
      <color rgb="FFFF0000"/>
      <name val="Wingdings"/>
      <charset val="2"/>
    </font>
    <font>
      <b/>
      <sz val="16"/>
      <color rgb="FF00B050"/>
      <name val="Wingdings"/>
      <charset val="2"/>
    </font>
    <font>
      <b/>
      <sz val="12"/>
      <color theme="7" tint="0.59999389629810485"/>
      <name val="Wingdings 3"/>
      <family val="1"/>
      <charset val="2"/>
    </font>
  </fonts>
  <fills count="16">
    <fill>
      <patternFill patternType="none"/>
    </fill>
    <fill>
      <patternFill patternType="gray125"/>
    </fill>
    <fill>
      <patternFill patternType="solid">
        <fgColor theme="4" tint="0.79998168889431442"/>
        <bgColor indexed="64"/>
      </patternFill>
    </fill>
    <fill>
      <patternFill patternType="solid">
        <fgColor theme="9" tint="0.79998168889431442"/>
        <bgColor indexed="64"/>
      </patternFill>
    </fill>
    <fill>
      <patternFill patternType="solid">
        <fgColor rgb="FFFFFF00"/>
        <bgColor indexed="64"/>
      </patternFill>
    </fill>
    <fill>
      <patternFill patternType="solid">
        <fgColor theme="4"/>
        <bgColor theme="4"/>
      </patternFill>
    </fill>
    <fill>
      <patternFill patternType="solid">
        <fgColor theme="4" tint="0.79998168889431442"/>
        <bgColor theme="4" tint="0.79998168889431442"/>
      </patternFill>
    </fill>
    <fill>
      <patternFill patternType="solid">
        <fgColor theme="0"/>
        <bgColor indexed="64"/>
      </patternFill>
    </fill>
    <fill>
      <patternFill patternType="solid">
        <fgColor theme="0" tint="-4.9989318521683403E-2"/>
        <bgColor indexed="64"/>
      </patternFill>
    </fill>
    <fill>
      <patternFill patternType="solid">
        <fgColor rgb="FFFFC000"/>
        <bgColor indexed="64"/>
      </patternFill>
    </fill>
    <fill>
      <patternFill patternType="solid">
        <fgColor rgb="FFFF0000"/>
        <bgColor indexed="64"/>
      </patternFill>
    </fill>
    <fill>
      <patternFill patternType="solid">
        <fgColor rgb="FF92D050"/>
        <bgColor indexed="64"/>
      </patternFill>
    </fill>
    <fill>
      <patternFill patternType="lightUp"/>
    </fill>
    <fill>
      <patternFill patternType="lightUp">
        <bgColor auto="1"/>
      </patternFill>
    </fill>
    <fill>
      <patternFill patternType="solid">
        <fgColor theme="7"/>
        <bgColor indexed="64"/>
      </patternFill>
    </fill>
    <fill>
      <patternFill patternType="solid">
        <fgColor theme="9" tint="0.79995117038483843"/>
        <bgColor indexed="64"/>
      </patternFill>
    </fill>
  </fills>
  <borders count="51">
    <border>
      <left/>
      <right/>
      <top/>
      <bottom/>
      <diagonal/>
    </border>
    <border>
      <left/>
      <right/>
      <top/>
      <bottom style="medium">
        <color indexed="64"/>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right/>
      <top style="medium">
        <color indexed="64"/>
      </top>
      <bottom/>
      <diagonal/>
    </border>
    <border>
      <left style="thin">
        <color theme="4" tint="0.39997558519241921"/>
      </left>
      <right style="thin">
        <color theme="4" tint="0.39997558519241921"/>
      </right>
      <top style="thin">
        <color theme="4" tint="0.39997558519241921"/>
      </top>
      <bottom style="thin">
        <color theme="4" tint="0.39997558519241921"/>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bottom style="thin">
        <color theme="0" tint="-0.34998626667073579"/>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theme="4" tint="0.39997558519241921"/>
      </top>
      <bottom style="thin">
        <color theme="4" tint="0.3999755851924192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theme="4" tint="0.39997558519241921"/>
      </bottom>
      <diagonal/>
    </border>
    <border>
      <left/>
      <right/>
      <top style="thin">
        <color theme="4" tint="0.39997558519241921"/>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theme="0" tint="-0.34998626667073579"/>
      </right>
      <top style="thin">
        <color indexed="64"/>
      </top>
      <bottom style="thin">
        <color indexed="64"/>
      </bottom>
      <diagonal/>
    </border>
    <border>
      <left style="thin">
        <color theme="0" tint="-0.34998626667073579"/>
      </left>
      <right/>
      <top style="thin">
        <color indexed="64"/>
      </top>
      <bottom style="thin">
        <color indexed="64"/>
      </bottom>
      <diagonal/>
    </border>
    <border>
      <left/>
      <right style="thin">
        <color indexed="64"/>
      </right>
      <top/>
      <bottom/>
      <diagonal/>
    </border>
    <border>
      <left style="thin">
        <color indexed="64"/>
      </left>
      <right/>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style="medium">
        <color indexed="64"/>
      </left>
      <right/>
      <top/>
      <bottom/>
      <diagonal/>
    </border>
    <border>
      <left style="thin">
        <color theme="0" tint="-0.34998626667073579"/>
      </left>
      <right style="thin">
        <color theme="0" tint="-0.34998626667073579"/>
      </right>
      <top style="thin">
        <color indexed="64"/>
      </top>
      <bottom style="thin">
        <color indexed="64"/>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style="thin">
        <color theme="4" tint="0.39997558519241921"/>
      </top>
      <bottom style="thin">
        <color indexed="64"/>
      </bottom>
      <diagonal/>
    </border>
    <border>
      <left/>
      <right/>
      <top style="thin">
        <color theme="4" tint="0.39997558519241921"/>
      </top>
      <bottom style="thin">
        <color indexed="64"/>
      </bottom>
      <diagonal/>
    </border>
    <border>
      <left/>
      <right style="thin">
        <color indexed="64"/>
      </right>
      <top style="thin">
        <color theme="4" tint="0.39997558519241921"/>
      </top>
      <bottom style="thin">
        <color indexed="64"/>
      </bottom>
      <diagonal/>
    </border>
    <border>
      <left style="thin">
        <color indexed="64"/>
      </left>
      <right/>
      <top style="thin">
        <color theme="4" tint="0.39997558519241921"/>
      </top>
      <bottom/>
      <diagonal/>
    </border>
    <border>
      <left/>
      <right style="thin">
        <color indexed="64"/>
      </right>
      <top style="thin">
        <color theme="4" tint="0.39997558519241921"/>
      </top>
      <bottom/>
      <diagonal/>
    </border>
  </borders>
  <cellStyleXfs count="3">
    <xf numFmtId="0" fontId="0" fillId="0" borderId="0"/>
    <xf numFmtId="0" fontId="6" fillId="0" borderId="0" applyNumberFormat="0" applyFill="0" applyBorder="0" applyAlignment="0" applyProtection="0"/>
    <xf numFmtId="9" fontId="13" fillId="0" borderId="0" applyFont="0" applyFill="0" applyBorder="0" applyAlignment="0" applyProtection="0"/>
  </cellStyleXfs>
  <cellXfs count="760">
    <xf numFmtId="0" fontId="0" fillId="0" borderId="0" xfId="0"/>
    <xf numFmtId="0" fontId="0" fillId="0" borderId="0" xfId="0" applyAlignment="1">
      <alignment wrapText="1"/>
    </xf>
    <xf numFmtId="0" fontId="0" fillId="0" borderId="0" xfId="0" applyAlignment="1">
      <alignment vertical="top" wrapText="1"/>
    </xf>
    <xf numFmtId="0" fontId="4" fillId="5" borderId="4" xfId="0" applyFont="1" applyFill="1" applyBorder="1"/>
    <xf numFmtId="0" fontId="0" fillId="6" borderId="4" xfId="0" applyFill="1" applyBorder="1"/>
    <xf numFmtId="0" fontId="0" fillId="0" borderId="4" xfId="0" applyBorder="1"/>
    <xf numFmtId="0" fontId="0" fillId="3" borderId="0" xfId="0" applyFill="1" applyProtection="1">
      <protection locked="0"/>
    </xf>
    <xf numFmtId="0" fontId="0" fillId="3" borderId="0" xfId="0" applyFill="1" applyAlignment="1" applyProtection="1">
      <alignment wrapText="1"/>
      <protection locked="0"/>
    </xf>
    <xf numFmtId="0" fontId="0" fillId="3" borderId="0" xfId="0" applyFill="1" applyAlignment="1" applyProtection="1">
      <alignment horizontal="left" vertical="top"/>
      <protection locked="0"/>
    </xf>
    <xf numFmtId="0" fontId="0" fillId="6" borderId="16" xfId="0" applyFill="1" applyBorder="1" applyAlignment="1">
      <alignment horizontal="left"/>
    </xf>
    <xf numFmtId="0" fontId="0" fillId="0" borderId="16" xfId="0" applyBorder="1" applyAlignment="1">
      <alignment horizontal="left"/>
    </xf>
    <xf numFmtId="0" fontId="18" fillId="0" borderId="8" xfId="0" applyFont="1" applyBorder="1" applyAlignment="1">
      <alignment vertical="top" wrapText="1"/>
    </xf>
    <xf numFmtId="0" fontId="17" fillId="0" borderId="33" xfId="0" applyFont="1" applyBorder="1" applyAlignment="1">
      <alignment vertical="top" wrapText="1"/>
    </xf>
    <xf numFmtId="0" fontId="17" fillId="0" borderId="9" xfId="0" applyFont="1" applyBorder="1" applyAlignment="1">
      <alignment vertical="top" wrapText="1"/>
    </xf>
    <xf numFmtId="0" fontId="17" fillId="0" borderId="0" xfId="0" applyFont="1" applyAlignment="1">
      <alignment horizontal="left" vertical="top" wrapText="1"/>
    </xf>
    <xf numFmtId="0" fontId="0" fillId="0" borderId="12" xfId="0" applyBorder="1" applyProtection="1">
      <protection locked="0"/>
    </xf>
    <xf numFmtId="0" fontId="0" fillId="3" borderId="12" xfId="0" applyFill="1" applyBorder="1" applyProtection="1">
      <protection locked="0"/>
    </xf>
    <xf numFmtId="0" fontId="18" fillId="0" borderId="3" xfId="0" applyFont="1" applyBorder="1" applyAlignment="1">
      <alignment vertical="top" wrapText="1"/>
    </xf>
    <xf numFmtId="0" fontId="17" fillId="0" borderId="37" xfId="0" applyFont="1" applyBorder="1" applyAlignment="1">
      <alignment horizontal="left" vertical="top" wrapText="1"/>
    </xf>
    <xf numFmtId="0" fontId="17" fillId="0" borderId="1" xfId="0" applyFont="1" applyBorder="1" applyAlignment="1">
      <alignment horizontal="left" vertical="top" wrapText="1"/>
    </xf>
    <xf numFmtId="0" fontId="17" fillId="0" borderId="34" xfId="0" applyFont="1" applyBorder="1" applyAlignment="1">
      <alignment vertical="top" wrapText="1"/>
    </xf>
    <xf numFmtId="0" fontId="17" fillId="0" borderId="35" xfId="0" applyFont="1" applyBorder="1" applyAlignment="1">
      <alignment vertical="top" wrapText="1"/>
    </xf>
    <xf numFmtId="0" fontId="1" fillId="0" borderId="8" xfId="0" applyFont="1" applyBorder="1" applyAlignment="1">
      <alignment wrapText="1"/>
    </xf>
    <xf numFmtId="0" fontId="1" fillId="0" borderId="8" xfId="0" applyFont="1" applyBorder="1" applyAlignment="1">
      <alignment vertical="top" wrapText="1"/>
    </xf>
    <xf numFmtId="0" fontId="0" fillId="3" borderId="12" xfId="0" applyFill="1" applyBorder="1" applyAlignment="1" applyProtection="1">
      <alignment horizontal="center"/>
      <protection locked="0"/>
    </xf>
    <xf numFmtId="0" fontId="0" fillId="3" borderId="12" xfId="0" applyFill="1" applyBorder="1" applyAlignment="1" applyProtection="1">
      <alignment vertical="top"/>
      <protection locked="0"/>
    </xf>
    <xf numFmtId="0" fontId="1" fillId="3" borderId="12" xfId="0" applyFont="1" applyFill="1" applyBorder="1" applyAlignment="1" applyProtection="1">
      <alignment vertical="top" wrapText="1"/>
      <protection locked="0"/>
    </xf>
    <xf numFmtId="0" fontId="0" fillId="3" borderId="12" xfId="0" applyFill="1" applyBorder="1" applyAlignment="1" applyProtection="1">
      <alignment horizontal="center" vertical="center"/>
      <protection locked="0"/>
    </xf>
    <xf numFmtId="0" fontId="0" fillId="3" borderId="12" xfId="0" applyFill="1" applyBorder="1" applyAlignment="1" applyProtection="1">
      <alignment vertical="center"/>
      <protection locked="0"/>
    </xf>
    <xf numFmtId="0" fontId="1" fillId="0" borderId="8" xfId="0" applyFont="1" applyBorder="1"/>
    <xf numFmtId="0" fontId="6" fillId="0" borderId="41" xfId="1" applyBorder="1"/>
    <xf numFmtId="0" fontId="6" fillId="0" borderId="42" xfId="1" applyBorder="1"/>
    <xf numFmtId="0" fontId="6" fillId="0" borderId="43" xfId="1" applyBorder="1"/>
    <xf numFmtId="0" fontId="0" fillId="0" borderId="41" xfId="0" applyBorder="1"/>
    <xf numFmtId="0" fontId="0" fillId="0" borderId="42" xfId="0" applyBorder="1"/>
    <xf numFmtId="0" fontId="0" fillId="0" borderId="43" xfId="0" applyBorder="1"/>
    <xf numFmtId="0" fontId="0" fillId="0" borderId="33" xfId="0" applyBorder="1" applyAlignment="1">
      <alignment vertical="top" wrapText="1"/>
    </xf>
    <xf numFmtId="0" fontId="0" fillId="0" borderId="9" xfId="0" applyBorder="1" applyAlignment="1">
      <alignment vertical="top" wrapText="1"/>
    </xf>
    <xf numFmtId="0" fontId="0" fillId="3" borderId="12" xfId="0" applyFill="1" applyBorder="1" applyAlignment="1" applyProtection="1">
      <alignment wrapText="1"/>
      <protection locked="0"/>
    </xf>
    <xf numFmtId="0" fontId="0" fillId="3" borderId="17" xfId="0" applyFill="1" applyBorder="1" applyProtection="1">
      <protection locked="0"/>
    </xf>
    <xf numFmtId="0" fontId="1" fillId="3" borderId="12" xfId="0" applyFont="1" applyFill="1" applyBorder="1" applyAlignment="1" applyProtection="1">
      <alignment vertical="center" wrapText="1"/>
      <protection locked="0"/>
    </xf>
    <xf numFmtId="0" fontId="2" fillId="3" borderId="12" xfId="0" applyFont="1" applyFill="1" applyBorder="1" applyAlignment="1" applyProtection="1">
      <alignment vertical="top" wrapText="1"/>
      <protection locked="0"/>
    </xf>
    <xf numFmtId="0" fontId="2" fillId="0" borderId="0" xfId="0" applyFont="1" applyAlignment="1">
      <alignment horizontal="center" vertical="top"/>
    </xf>
    <xf numFmtId="0" fontId="15" fillId="0" borderId="0" xfId="0" applyFont="1" applyAlignment="1">
      <alignment vertical="center"/>
    </xf>
    <xf numFmtId="0" fontId="2" fillId="0" borderId="0" xfId="0" applyFont="1" applyAlignment="1">
      <alignment vertical="top" wrapText="1"/>
    </xf>
    <xf numFmtId="0" fontId="2" fillId="0" borderId="0" xfId="0" applyFont="1" applyAlignment="1">
      <alignment vertical="top"/>
    </xf>
    <xf numFmtId="0" fontId="2" fillId="0" borderId="12" xfId="0" applyFont="1" applyBorder="1" applyAlignment="1">
      <alignment vertical="top"/>
    </xf>
    <xf numFmtId="0" fontId="0" fillId="0" borderId="12" xfId="0" applyBorder="1" applyAlignment="1">
      <alignment horizontal="center"/>
    </xf>
    <xf numFmtId="0" fontId="0" fillId="12" borderId="14" xfId="0" applyFill="1" applyBorder="1"/>
    <xf numFmtId="0" fontId="0" fillId="0" borderId="12" xfId="0" applyBorder="1"/>
    <xf numFmtId="0" fontId="2" fillId="0" borderId="24" xfId="0" applyFont="1" applyBorder="1" applyAlignment="1">
      <alignment vertical="top"/>
    </xf>
    <xf numFmtId="0" fontId="10" fillId="0" borderId="0" xfId="0" applyFont="1" applyAlignment="1">
      <alignment wrapText="1"/>
    </xf>
    <xf numFmtId="0" fontId="0" fillId="0" borderId="0" xfId="0" applyAlignment="1">
      <alignment horizontal="center" vertical="top"/>
    </xf>
    <xf numFmtId="0" fontId="0" fillId="0" borderId="24" xfId="0" applyBorder="1" applyAlignment="1">
      <alignment horizontal="center" vertical="top" wrapText="1"/>
    </xf>
    <xf numFmtId="0" fontId="0" fillId="0" borderId="0" xfId="0" applyAlignment="1">
      <alignment horizontal="center" vertical="top" wrapText="1"/>
    </xf>
    <xf numFmtId="0" fontId="0" fillId="0" borderId="14" xfId="0" applyBorder="1" applyAlignment="1">
      <alignment horizontal="center" vertical="top" wrapText="1"/>
    </xf>
    <xf numFmtId="0" fontId="0" fillId="0" borderId="15" xfId="0" applyBorder="1" applyAlignment="1">
      <alignment horizontal="center" vertical="top" wrapText="1"/>
    </xf>
    <xf numFmtId="0" fontId="0" fillId="0" borderId="12" xfId="0" applyBorder="1" applyAlignment="1">
      <alignment horizontal="center" vertical="top" wrapText="1"/>
    </xf>
    <xf numFmtId="0" fontId="0" fillId="2" borderId="12" xfId="0" applyFill="1" applyBorder="1" applyAlignment="1">
      <alignment wrapText="1"/>
    </xf>
    <xf numFmtId="0" fontId="0" fillId="0" borderId="12" xfId="0" applyBorder="1" applyAlignment="1">
      <alignment vertical="center"/>
    </xf>
    <xf numFmtId="0" fontId="0" fillId="3" borderId="15" xfId="0" applyFill="1" applyBorder="1" applyProtection="1">
      <protection locked="0"/>
    </xf>
    <xf numFmtId="0" fontId="2" fillId="0" borderId="12" xfId="0" applyFont="1" applyBorder="1" applyAlignment="1" applyProtection="1">
      <alignment vertical="top"/>
      <protection locked="0"/>
    </xf>
    <xf numFmtId="0" fontId="0" fillId="0" borderId="12" xfId="0" applyBorder="1" applyAlignment="1" applyProtection="1">
      <alignment vertical="center"/>
      <protection locked="0"/>
    </xf>
    <xf numFmtId="0" fontId="5" fillId="0" borderId="0" xfId="0" applyFont="1" applyAlignment="1">
      <alignment vertical="center"/>
    </xf>
    <xf numFmtId="0" fontId="0" fillId="0" borderId="0" xfId="0" applyAlignment="1">
      <alignment horizontal="left" vertical="top"/>
    </xf>
    <xf numFmtId="0" fontId="1" fillId="0" borderId="31" xfId="0" applyFont="1" applyBorder="1" applyAlignment="1">
      <alignment vertical="top" wrapText="1"/>
    </xf>
    <xf numFmtId="0" fontId="0" fillId="0" borderId="0" xfId="0" applyAlignment="1">
      <alignment horizontal="right" vertical="top" wrapText="1"/>
    </xf>
    <xf numFmtId="0" fontId="0" fillId="0" borderId="0" xfId="0" applyAlignment="1">
      <alignment vertical="top"/>
    </xf>
    <xf numFmtId="0" fontId="0" fillId="2" borderId="12" xfId="0" applyFill="1" applyBorder="1" applyAlignment="1">
      <alignment horizontal="right" vertical="top" wrapText="1"/>
    </xf>
    <xf numFmtId="0" fontId="0" fillId="2" borderId="12" xfId="0" applyFill="1" applyBorder="1" applyAlignment="1">
      <alignment vertical="top"/>
    </xf>
    <xf numFmtId="0" fontId="0" fillId="0" borderId="31" xfId="0" applyBorder="1" applyAlignment="1">
      <alignment vertical="top" wrapText="1"/>
    </xf>
    <xf numFmtId="0" fontId="20" fillId="0" borderId="0" xfId="0" applyFont="1" applyAlignment="1">
      <alignment vertical="center"/>
    </xf>
    <xf numFmtId="0" fontId="0" fillId="0" borderId="28" xfId="0" applyBorder="1" applyAlignment="1">
      <alignment horizontal="center" vertical="top"/>
    </xf>
    <xf numFmtId="0" fontId="0" fillId="2" borderId="29" xfId="0" applyFill="1" applyBorder="1" applyAlignment="1">
      <alignment horizontal="left" vertical="top" wrapText="1"/>
    </xf>
    <xf numFmtId="0" fontId="10" fillId="0" borderId="12" xfId="0" applyFont="1" applyBorder="1" applyAlignment="1">
      <alignment wrapText="1"/>
    </xf>
    <xf numFmtId="0" fontId="0" fillId="0" borderId="0" xfId="0" applyAlignment="1">
      <alignment horizontal="left" wrapText="1"/>
    </xf>
    <xf numFmtId="0" fontId="0" fillId="0" borderId="0" xfId="0" applyAlignment="1">
      <alignment horizontal="center"/>
    </xf>
    <xf numFmtId="0" fontId="0" fillId="2" borderId="15" xfId="0" applyFill="1" applyBorder="1" applyAlignment="1">
      <alignment horizontal="left" wrapText="1"/>
    </xf>
    <xf numFmtId="0" fontId="0" fillId="2" borderId="11" xfId="0" applyFill="1" applyBorder="1" applyAlignment="1">
      <alignment vertical="top" wrapText="1"/>
    </xf>
    <xf numFmtId="0" fontId="0" fillId="0" borderId="17" xfId="0" applyBorder="1"/>
    <xf numFmtId="0" fontId="2" fillId="0" borderId="17" xfId="0" applyFont="1" applyBorder="1" applyAlignment="1">
      <alignment vertical="top"/>
    </xf>
    <xf numFmtId="0" fontId="0" fillId="2" borderId="19" xfId="0" applyFill="1" applyBorder="1" applyAlignment="1">
      <alignment wrapText="1"/>
    </xf>
    <xf numFmtId="0" fontId="0" fillId="0" borderId="19" xfId="0" applyBorder="1"/>
    <xf numFmtId="0" fontId="0" fillId="0" borderId="12" xfId="0" applyBorder="1" applyAlignment="1">
      <alignment vertical="top"/>
    </xf>
    <xf numFmtId="0" fontId="2" fillId="0" borderId="0" xfId="0" applyFont="1" applyAlignment="1">
      <alignment horizontal="left" vertical="top"/>
    </xf>
    <xf numFmtId="0" fontId="2" fillId="0" borderId="0" xfId="0" applyFont="1" applyAlignment="1">
      <alignment horizontal="left" vertical="top" wrapText="1"/>
    </xf>
    <xf numFmtId="0" fontId="0" fillId="0" borderId="0" xfId="0" applyAlignment="1">
      <alignment vertical="center"/>
    </xf>
    <xf numFmtId="0" fontId="6" fillId="0" borderId="0" xfId="1" applyBorder="1" applyAlignment="1" applyProtection="1">
      <alignment horizontal="left" vertical="top" wrapText="1"/>
    </xf>
    <xf numFmtId="0" fontId="0" fillId="0" borderId="12" xfId="0" applyBorder="1" applyAlignment="1">
      <alignment wrapText="1"/>
    </xf>
    <xf numFmtId="0" fontId="0" fillId="2" borderId="12" xfId="0" applyFill="1" applyBorder="1" applyAlignment="1">
      <alignment horizontal="right" wrapText="1"/>
    </xf>
    <xf numFmtId="0" fontId="1" fillId="0" borderId="0" xfId="0" applyFont="1" applyAlignment="1">
      <alignment horizontal="center"/>
    </xf>
    <xf numFmtId="0" fontId="11" fillId="0" borderId="0" xfId="0" applyFont="1" applyAlignment="1">
      <alignment vertical="top"/>
    </xf>
    <xf numFmtId="0" fontId="0" fillId="2" borderId="15" xfId="0" applyFill="1" applyBorder="1" applyAlignment="1">
      <alignment wrapText="1"/>
    </xf>
    <xf numFmtId="0" fontId="6" fillId="2" borderId="15" xfId="1" applyFill="1" applyBorder="1" applyAlignment="1" applyProtection="1">
      <alignment horizontal="left" wrapText="1"/>
    </xf>
    <xf numFmtId="0" fontId="0" fillId="0" borderId="0" xfId="0" applyAlignment="1">
      <alignment horizontal="right" wrapText="1"/>
    </xf>
    <xf numFmtId="0" fontId="10" fillId="0" borderId="0" xfId="0" applyFont="1" applyAlignment="1">
      <alignment horizontal="left"/>
    </xf>
    <xf numFmtId="0" fontId="1" fillId="0" borderId="30" xfId="0" applyFont="1" applyBorder="1"/>
    <xf numFmtId="0" fontId="0" fillId="0" borderId="15" xfId="0" applyBorder="1" applyAlignment="1">
      <alignment wrapText="1"/>
    </xf>
    <xf numFmtId="0" fontId="0" fillId="2" borderId="15" xfId="0" applyFill="1" applyBorder="1" applyAlignment="1">
      <alignment horizontal="right" wrapText="1"/>
    </xf>
    <xf numFmtId="0" fontId="10" fillId="0" borderId="0" xfId="0" applyFont="1"/>
    <xf numFmtId="0" fontId="6" fillId="2" borderId="15" xfId="1" applyFill="1" applyBorder="1" applyAlignment="1" applyProtection="1">
      <alignment wrapText="1"/>
    </xf>
    <xf numFmtId="0" fontId="0" fillId="0" borderId="14" xfId="0" applyBorder="1"/>
    <xf numFmtId="0" fontId="0" fillId="2" borderId="12" xfId="0" applyFill="1" applyBorder="1"/>
    <xf numFmtId="0" fontId="6" fillId="2" borderId="12" xfId="1" applyFill="1" applyBorder="1" applyAlignment="1" applyProtection="1">
      <alignment horizontal="left" wrapText="1" indent="2"/>
    </xf>
    <xf numFmtId="0" fontId="0" fillId="2" borderId="12" xfId="0" applyFill="1" applyBorder="1" applyAlignment="1">
      <alignment horizontal="left" vertical="top" indent="2"/>
    </xf>
    <xf numFmtId="0" fontId="0" fillId="2" borderId="12" xfId="0" applyFill="1" applyBorder="1" applyAlignment="1">
      <alignment horizontal="left" vertical="top" wrapText="1" indent="2"/>
    </xf>
    <xf numFmtId="0" fontId="2" fillId="0" borderId="19" xfId="0" applyFont="1" applyBorder="1" applyAlignment="1">
      <alignment vertical="top"/>
    </xf>
    <xf numFmtId="0" fontId="0" fillId="0" borderId="13" xfId="0" applyBorder="1" applyAlignment="1">
      <alignment horizontal="center" vertical="top"/>
    </xf>
    <xf numFmtId="0" fontId="0" fillId="2" borderId="12" xfId="0" applyFill="1" applyBorder="1" applyAlignment="1">
      <alignment vertical="center"/>
    </xf>
    <xf numFmtId="0" fontId="1" fillId="0" borderId="0" xfId="0" applyFont="1" applyAlignment="1">
      <alignment horizontal="center" vertical="top" wrapText="1"/>
    </xf>
    <xf numFmtId="0" fontId="1" fillId="2" borderId="12" xfId="0" applyFont="1" applyFill="1" applyBorder="1" applyAlignment="1">
      <alignment horizontal="center"/>
    </xf>
    <xf numFmtId="0" fontId="1" fillId="2" borderId="12" xfId="0" applyFont="1" applyFill="1" applyBorder="1" applyAlignment="1">
      <alignment horizontal="center" wrapText="1"/>
    </xf>
    <xf numFmtId="0" fontId="1" fillId="2" borderId="15" xfId="0" applyFont="1" applyFill="1" applyBorder="1" applyAlignment="1">
      <alignment horizontal="left" wrapText="1"/>
    </xf>
    <xf numFmtId="0" fontId="7" fillId="2" borderId="15" xfId="0" applyFont="1" applyFill="1" applyBorder="1" applyAlignment="1">
      <alignment horizontal="left" vertical="top" wrapText="1"/>
    </xf>
    <xf numFmtId="0" fontId="7" fillId="2" borderId="12" xfId="0" applyFont="1" applyFill="1" applyBorder="1" applyAlignment="1">
      <alignment horizontal="right" vertical="top" wrapText="1"/>
    </xf>
    <xf numFmtId="0" fontId="1" fillId="2" borderId="12" xfId="0" applyFont="1" applyFill="1" applyBorder="1" applyAlignment="1">
      <alignment horizontal="left" vertical="top" wrapText="1"/>
    </xf>
    <xf numFmtId="0" fontId="7" fillId="12" borderId="23" xfId="0" applyFont="1" applyFill="1" applyBorder="1" applyAlignment="1">
      <alignment vertical="top" wrapText="1"/>
    </xf>
    <xf numFmtId="0" fontId="7" fillId="12" borderId="25" xfId="0" applyFont="1" applyFill="1" applyBorder="1" applyAlignment="1">
      <alignment vertical="top" wrapText="1"/>
    </xf>
    <xf numFmtId="0" fontId="7" fillId="12" borderId="31" xfId="0" applyFont="1" applyFill="1" applyBorder="1" applyAlignment="1">
      <alignment vertical="top" wrapText="1"/>
    </xf>
    <xf numFmtId="0" fontId="7" fillId="12" borderId="30" xfId="0" applyFont="1" applyFill="1" applyBorder="1" applyAlignment="1">
      <alignment vertical="top" wrapText="1"/>
    </xf>
    <xf numFmtId="0" fontId="2" fillId="0" borderId="13" xfId="0" applyFont="1" applyBorder="1" applyAlignment="1">
      <alignment vertical="top"/>
    </xf>
    <xf numFmtId="0" fontId="2" fillId="0" borderId="14" xfId="0" applyFont="1" applyBorder="1" applyAlignment="1">
      <alignment vertical="top"/>
    </xf>
    <xf numFmtId="0" fontId="2" fillId="0" borderId="15" xfId="0" applyFont="1" applyBorder="1" applyAlignment="1">
      <alignment vertical="top"/>
    </xf>
    <xf numFmtId="0" fontId="0" fillId="2" borderId="6" xfId="0" applyFill="1" applyBorder="1" applyAlignment="1">
      <alignment vertical="top" wrapText="1"/>
    </xf>
    <xf numFmtId="0" fontId="0" fillId="2" borderId="19" xfId="1" applyFont="1" applyFill="1" applyBorder="1" applyAlignment="1" applyProtection="1">
      <alignment horizontal="left" vertical="top" wrapText="1"/>
    </xf>
    <xf numFmtId="164" fontId="0" fillId="3" borderId="15" xfId="0" applyNumberFormat="1" applyFill="1" applyBorder="1" applyAlignment="1" applyProtection="1">
      <alignment vertical="top" wrapText="1"/>
      <protection locked="0"/>
    </xf>
    <xf numFmtId="164" fontId="0" fillId="3" borderId="19" xfId="0" applyNumberFormat="1" applyFill="1" applyBorder="1" applyAlignment="1" applyProtection="1">
      <alignment vertical="top" wrapText="1"/>
      <protection locked="0"/>
    </xf>
    <xf numFmtId="164" fontId="2" fillId="3" borderId="12" xfId="0" applyNumberFormat="1" applyFont="1" applyFill="1" applyBorder="1" applyAlignment="1" applyProtection="1">
      <alignment vertical="top"/>
      <protection locked="0"/>
    </xf>
    <xf numFmtId="164" fontId="0" fillId="3" borderId="15" xfId="0" applyNumberFormat="1" applyFill="1" applyBorder="1" applyProtection="1">
      <protection locked="0"/>
    </xf>
    <xf numFmtId="164" fontId="0" fillId="3" borderId="12" xfId="0" applyNumberFormat="1" applyFill="1" applyBorder="1" applyProtection="1">
      <protection locked="0"/>
    </xf>
    <xf numFmtId="0" fontId="0" fillId="0" borderId="31" xfId="0" applyBorder="1" applyAlignment="1">
      <alignment horizontal="center" vertical="top" wrapText="1"/>
    </xf>
    <xf numFmtId="0" fontId="1" fillId="0" borderId="0" xfId="0" applyFont="1"/>
    <xf numFmtId="164" fontId="0" fillId="3" borderId="12" xfId="0" applyNumberFormat="1" applyFill="1" applyBorder="1" applyAlignment="1" applyProtection="1">
      <alignment horizontal="right" vertical="top"/>
      <protection locked="0"/>
    </xf>
    <xf numFmtId="0" fontId="4" fillId="5" borderId="20" xfId="0" applyFont="1" applyFill="1" applyBorder="1"/>
    <xf numFmtId="0" fontId="0" fillId="0" borderId="21" xfId="0" applyBorder="1" applyAlignment="1">
      <alignment horizontal="left"/>
    </xf>
    <xf numFmtId="0" fontId="0" fillId="0" borderId="0" xfId="0" applyAlignment="1" applyProtection="1">
      <alignment horizontal="left" vertical="top" wrapText="1"/>
      <protection locked="0"/>
    </xf>
    <xf numFmtId="0" fontId="0" fillId="3" borderId="23" xfId="0" applyFill="1" applyBorder="1" applyAlignment="1" applyProtection="1">
      <alignment horizontal="center" vertical="top" wrapText="1"/>
      <protection locked="0"/>
    </xf>
    <xf numFmtId="0" fontId="0" fillId="0" borderId="0" xfId="1" applyFont="1" applyFill="1" applyBorder="1" applyAlignment="1" applyProtection="1">
      <alignment horizontal="left" vertical="top" wrapText="1"/>
    </xf>
    <xf numFmtId="0" fontId="13" fillId="0" borderId="0" xfId="1" applyFont="1" applyFill="1" applyBorder="1" applyAlignment="1" applyProtection="1">
      <alignment horizontal="left" vertical="top" wrapText="1"/>
    </xf>
    <xf numFmtId="0" fontId="0" fillId="0" borderId="0" xfId="0" applyAlignment="1" applyProtection="1">
      <alignment vertical="top"/>
      <protection locked="0"/>
    </xf>
    <xf numFmtId="0" fontId="0" fillId="7" borderId="18" xfId="0" applyFill="1" applyBorder="1" applyAlignment="1">
      <alignment vertical="top"/>
    </xf>
    <xf numFmtId="0" fontId="0" fillId="7" borderId="19" xfId="0" applyFill="1" applyBorder="1" applyAlignment="1">
      <alignment vertical="top"/>
    </xf>
    <xf numFmtId="0" fontId="0" fillId="0" borderId="31" xfId="0" applyBorder="1"/>
    <xf numFmtId="0" fontId="0" fillId="0" borderId="30" xfId="0" applyBorder="1"/>
    <xf numFmtId="0" fontId="0" fillId="0" borderId="23" xfId="0" applyBorder="1"/>
    <xf numFmtId="0" fontId="0" fillId="0" borderId="24" xfId="0" applyBorder="1"/>
    <xf numFmtId="0" fontId="0" fillId="0" borderId="25" xfId="0" applyBorder="1"/>
    <xf numFmtId="0" fontId="0" fillId="7" borderId="18" xfId="0" applyFill="1" applyBorder="1" applyAlignment="1">
      <alignment horizontal="center" vertical="top"/>
    </xf>
    <xf numFmtId="0" fontId="2" fillId="0" borderId="23" xfId="0" applyFont="1" applyBorder="1" applyAlignment="1">
      <alignment vertical="top"/>
    </xf>
    <xf numFmtId="0" fontId="2" fillId="0" borderId="25" xfId="0" applyFont="1" applyBorder="1" applyAlignment="1">
      <alignment vertical="top"/>
    </xf>
    <xf numFmtId="0" fontId="0" fillId="3" borderId="15" xfId="0" applyFill="1" applyBorder="1" applyAlignment="1" applyProtection="1">
      <alignment vertical="top"/>
      <protection locked="0"/>
    </xf>
    <xf numFmtId="0" fontId="0" fillId="3" borderId="15" xfId="0" applyFill="1" applyBorder="1" applyAlignment="1" applyProtection="1">
      <alignment wrapText="1"/>
      <protection locked="0"/>
    </xf>
    <xf numFmtId="0" fontId="2" fillId="0" borderId="31" xfId="0" applyFont="1" applyBorder="1" applyAlignment="1">
      <alignment vertical="top"/>
    </xf>
    <xf numFmtId="0" fontId="2" fillId="0" borderId="30" xfId="0" applyFont="1" applyBorder="1" applyAlignment="1">
      <alignment vertical="top"/>
    </xf>
    <xf numFmtId="0" fontId="2" fillId="0" borderId="26" xfId="0" applyFont="1" applyBorder="1" applyAlignment="1">
      <alignment vertical="top"/>
    </xf>
    <xf numFmtId="0" fontId="2" fillId="0" borderId="22" xfId="0" applyFont="1" applyBorder="1" applyAlignment="1">
      <alignment vertical="top"/>
    </xf>
    <xf numFmtId="0" fontId="2" fillId="0" borderId="27" xfId="0" applyFont="1" applyBorder="1" applyAlignment="1">
      <alignment vertical="top"/>
    </xf>
    <xf numFmtId="0" fontId="7" fillId="2" borderId="12" xfId="0" applyFont="1" applyFill="1" applyBorder="1" applyAlignment="1">
      <alignment vertical="top" wrapText="1"/>
    </xf>
    <xf numFmtId="0" fontId="2" fillId="0" borderId="12" xfId="0" applyFont="1" applyBorder="1" applyAlignment="1">
      <alignment vertical="top" wrapText="1"/>
    </xf>
    <xf numFmtId="49" fontId="0" fillId="12" borderId="14" xfId="0" applyNumberFormat="1" applyFill="1" applyBorder="1"/>
    <xf numFmtId="49" fontId="0" fillId="0" borderId="0" xfId="0" applyNumberFormat="1"/>
    <xf numFmtId="49" fontId="0" fillId="0" borderId="0" xfId="0" applyNumberFormat="1" applyAlignment="1">
      <alignment horizontal="right"/>
    </xf>
    <xf numFmtId="0" fontId="0" fillId="0" borderId="0" xfId="0" applyAlignment="1">
      <alignment horizontal="right"/>
    </xf>
    <xf numFmtId="0" fontId="0" fillId="0" borderId="0" xfId="0" applyAlignment="1">
      <alignment horizontal="left" indent="1"/>
    </xf>
    <xf numFmtId="49" fontId="0" fillId="3" borderId="26" xfId="0" applyNumberFormat="1" applyFill="1" applyBorder="1" applyAlignment="1" applyProtection="1">
      <alignment horizontal="center" vertical="top" wrapText="1"/>
      <protection locked="0"/>
    </xf>
    <xf numFmtId="49" fontId="0" fillId="2" borderId="19" xfId="1" applyNumberFormat="1" applyFont="1" applyFill="1" applyBorder="1" applyAlignment="1" applyProtection="1">
      <alignment horizontal="left" vertical="top" wrapText="1"/>
    </xf>
    <xf numFmtId="49" fontId="0" fillId="2" borderId="14" xfId="0" applyNumberFormat="1" applyFill="1" applyBorder="1" applyAlignment="1">
      <alignment horizontal="left" vertical="top" wrapText="1"/>
    </xf>
    <xf numFmtId="49" fontId="0" fillId="0" borderId="24" xfId="0" applyNumberFormat="1" applyBorder="1" applyAlignment="1">
      <alignment horizontal="left" vertical="top" wrapText="1"/>
    </xf>
    <xf numFmtId="49" fontId="2" fillId="0" borderId="24" xfId="0" applyNumberFormat="1" applyFont="1" applyBorder="1" applyAlignment="1">
      <alignment vertical="top"/>
    </xf>
    <xf numFmtId="49" fontId="0" fillId="2" borderId="19" xfId="0" applyNumberFormat="1" applyFill="1" applyBorder="1" applyAlignment="1">
      <alignment horizontal="left" vertical="top" wrapText="1"/>
    </xf>
    <xf numFmtId="49" fontId="0" fillId="12" borderId="13" xfId="0" applyNumberFormat="1" applyFill="1" applyBorder="1"/>
    <xf numFmtId="49" fontId="0" fillId="2" borderId="17" xfId="0" applyNumberFormat="1" applyFill="1" applyBorder="1" applyAlignment="1">
      <alignment horizontal="left" vertical="top" wrapText="1"/>
    </xf>
    <xf numFmtId="49" fontId="0" fillId="2" borderId="12" xfId="0" applyNumberFormat="1" applyFill="1" applyBorder="1" applyAlignment="1">
      <alignment vertical="top" wrapText="1"/>
    </xf>
    <xf numFmtId="49" fontId="0" fillId="3" borderId="12" xfId="0" applyNumberFormat="1" applyFill="1" applyBorder="1" applyAlignment="1" applyProtection="1">
      <alignment horizontal="center" vertical="top" wrapText="1"/>
      <protection locked="0"/>
    </xf>
    <xf numFmtId="49" fontId="0" fillId="3" borderId="2" xfId="0" applyNumberFormat="1" applyFill="1" applyBorder="1" applyAlignment="1" applyProtection="1">
      <alignment horizontal="center" vertical="top" wrapText="1"/>
      <protection locked="0"/>
    </xf>
    <xf numFmtId="49" fontId="0" fillId="2" borderId="12" xfId="0" applyNumberFormat="1" applyFill="1" applyBorder="1" applyAlignment="1">
      <alignment horizontal="left" vertical="top" wrapText="1"/>
    </xf>
    <xf numFmtId="1" fontId="0" fillId="0" borderId="0" xfId="0" applyNumberFormat="1" applyAlignment="1">
      <alignment horizontal="right"/>
    </xf>
    <xf numFmtId="0" fontId="25" fillId="0" borderId="0" xfId="0" applyFont="1" applyAlignment="1">
      <alignment horizontal="center" vertical="top"/>
    </xf>
    <xf numFmtId="0" fontId="24" fillId="0" borderId="0" xfId="0" applyFont="1" applyAlignment="1">
      <alignment horizontal="center" vertical="top"/>
    </xf>
    <xf numFmtId="0" fontId="25" fillId="0" borderId="0" xfId="0" applyFont="1" applyAlignment="1">
      <alignment horizontal="center" vertical="center"/>
    </xf>
    <xf numFmtId="0" fontId="24" fillId="0" borderId="0" xfId="0" applyFont="1" applyAlignment="1">
      <alignment horizontal="center" vertical="center"/>
    </xf>
    <xf numFmtId="0" fontId="23" fillId="0" borderId="0" xfId="0" applyFont="1" applyAlignment="1">
      <alignment horizontal="center"/>
    </xf>
    <xf numFmtId="49" fontId="2" fillId="0" borderId="0" xfId="0" applyNumberFormat="1" applyFont="1" applyAlignment="1">
      <alignment vertical="top" wrapText="1"/>
    </xf>
    <xf numFmtId="49" fontId="0" fillId="0" borderId="14" xfId="0" applyNumberFormat="1" applyBorder="1" applyAlignment="1">
      <alignment horizontal="left" vertical="top" wrapText="1"/>
    </xf>
    <xf numFmtId="49" fontId="0" fillId="0" borderId="0" xfId="0" applyNumberFormat="1" applyAlignment="1">
      <alignment vertical="top"/>
    </xf>
    <xf numFmtId="2" fontId="0" fillId="0" borderId="0" xfId="0" applyNumberFormat="1" applyAlignment="1">
      <alignment wrapText="1"/>
    </xf>
    <xf numFmtId="2" fontId="0" fillId="0" borderId="0" xfId="0" applyNumberFormat="1"/>
    <xf numFmtId="2" fontId="0" fillId="0" borderId="0" xfId="0" applyNumberFormat="1" applyAlignment="1">
      <alignment vertical="top"/>
    </xf>
    <xf numFmtId="0" fontId="26" fillId="0" borderId="0" xfId="0" applyFont="1" applyAlignment="1">
      <alignment horizontal="center" vertical="center"/>
    </xf>
    <xf numFmtId="0" fontId="26" fillId="0" borderId="0" xfId="0" applyFont="1" applyAlignment="1">
      <alignment horizontal="center" vertical="top"/>
    </xf>
    <xf numFmtId="2" fontId="0" fillId="0" borderId="0" xfId="0" applyNumberFormat="1" applyAlignment="1">
      <alignment horizontal="center" vertical="top"/>
    </xf>
    <xf numFmtId="2" fontId="0" fillId="0" borderId="0" xfId="0" applyNumberFormat="1" applyAlignment="1">
      <alignment horizontal="center"/>
    </xf>
    <xf numFmtId="0" fontId="0" fillId="0" borderId="19" xfId="0" applyBorder="1" applyAlignment="1">
      <alignment vertical="top"/>
    </xf>
    <xf numFmtId="1" fontId="0" fillId="0" borderId="0" xfId="0" applyNumberFormat="1"/>
    <xf numFmtId="0" fontId="0" fillId="0" borderId="0" xfId="0" pivotButton="1"/>
    <xf numFmtId="0" fontId="0" fillId="0" borderId="0" xfId="0" applyAlignment="1">
      <alignment horizontal="left"/>
    </xf>
    <xf numFmtId="0" fontId="0" fillId="3" borderId="46" xfId="0" applyFill="1" applyBorder="1" applyProtection="1">
      <protection locked="0"/>
    </xf>
    <xf numFmtId="0" fontId="0" fillId="3" borderId="47" xfId="0" applyFill="1" applyBorder="1" applyProtection="1">
      <protection locked="0"/>
    </xf>
    <xf numFmtId="0" fontId="0" fillId="3" borderId="47" xfId="0" applyFill="1" applyBorder="1" applyAlignment="1" applyProtection="1">
      <alignment horizontal="left" vertical="top"/>
      <protection locked="0"/>
    </xf>
    <xf numFmtId="0" fontId="0" fillId="3" borderId="48" xfId="0" applyFill="1" applyBorder="1" applyAlignment="1" applyProtection="1">
      <alignment horizontal="left" vertical="top"/>
      <protection locked="0"/>
    </xf>
    <xf numFmtId="165" fontId="0" fillId="0" borderId="0" xfId="0" applyNumberFormat="1"/>
    <xf numFmtId="9" fontId="0" fillId="3" borderId="12" xfId="2" applyFont="1" applyFill="1" applyBorder="1" applyAlignment="1" applyProtection="1">
      <alignment horizontal="left" vertical="top"/>
      <protection locked="0"/>
    </xf>
    <xf numFmtId="0" fontId="25" fillId="11" borderId="17" xfId="0" applyFont="1" applyFill="1" applyBorder="1" applyAlignment="1">
      <alignment horizontal="center" vertical="center"/>
    </xf>
    <xf numFmtId="0" fontId="26" fillId="11" borderId="17" xfId="0" applyFont="1" applyFill="1" applyBorder="1" applyAlignment="1">
      <alignment horizontal="center" vertical="center"/>
    </xf>
    <xf numFmtId="0" fontId="24" fillId="11" borderId="17" xfId="0" applyFont="1" applyFill="1" applyBorder="1" applyAlignment="1">
      <alignment horizontal="center" vertical="center"/>
    </xf>
    <xf numFmtId="0" fontId="0" fillId="11" borderId="19" xfId="0" applyFill="1" applyBorder="1" applyAlignment="1">
      <alignment horizontal="center" vertical="top"/>
    </xf>
    <xf numFmtId="49" fontId="0" fillId="3" borderId="12" xfId="0" applyNumberFormat="1" applyFill="1" applyBorder="1" applyAlignment="1" applyProtection="1">
      <alignment horizontal="left" vertical="top"/>
      <protection locked="0"/>
    </xf>
    <xf numFmtId="0" fontId="20" fillId="10" borderId="0" xfId="0" applyFont="1" applyFill="1" applyAlignment="1">
      <alignment vertical="center"/>
    </xf>
    <xf numFmtId="0" fontId="0" fillId="0" borderId="14" xfId="0" applyBorder="1" applyAlignment="1">
      <alignment horizontal="center" vertical="center"/>
    </xf>
    <xf numFmtId="0" fontId="0" fillId="7" borderId="12" xfId="0" applyFill="1" applyBorder="1" applyAlignment="1">
      <alignment wrapText="1"/>
    </xf>
    <xf numFmtId="0" fontId="0" fillId="7" borderId="17" xfId="0" applyFill="1" applyBorder="1" applyAlignment="1">
      <alignment horizontal="center" vertical="top"/>
    </xf>
    <xf numFmtId="0" fontId="0" fillId="7" borderId="12" xfId="0" applyFill="1" applyBorder="1" applyAlignment="1" applyProtection="1">
      <alignment horizontal="center" wrapText="1"/>
      <protection locked="0"/>
    </xf>
    <xf numFmtId="0" fontId="2" fillId="0" borderId="0" xfId="0" applyFont="1" applyAlignment="1" applyProtection="1">
      <alignment vertical="top"/>
      <protection locked="0"/>
    </xf>
    <xf numFmtId="0" fontId="0" fillId="7" borderId="18" xfId="0" applyFill="1" applyBorder="1" applyAlignment="1" applyProtection="1">
      <alignment horizontal="left"/>
      <protection locked="0"/>
    </xf>
    <xf numFmtId="0" fontId="0" fillId="0" borderId="0" xfId="0" applyProtection="1">
      <protection locked="0"/>
    </xf>
    <xf numFmtId="0" fontId="0" fillId="0" borderId="12" xfId="0" applyBorder="1" applyAlignment="1" applyProtection="1">
      <alignment horizontal="center"/>
      <protection locked="0"/>
    </xf>
    <xf numFmtId="0" fontId="0" fillId="0" borderId="0" xfId="0" applyAlignment="1" applyProtection="1">
      <alignment horizontal="center" vertical="top"/>
      <protection locked="0"/>
    </xf>
    <xf numFmtId="0" fontId="0" fillId="7" borderId="17" xfId="0" applyFill="1" applyBorder="1" applyAlignment="1" applyProtection="1">
      <alignment horizontal="center" vertical="top"/>
      <protection locked="0"/>
    </xf>
    <xf numFmtId="0" fontId="0" fillId="7" borderId="18" xfId="0" applyFill="1" applyBorder="1" applyAlignment="1" applyProtection="1">
      <alignment horizontal="center" vertical="top"/>
      <protection locked="0"/>
    </xf>
    <xf numFmtId="0" fontId="0" fillId="0" borderId="0" xfId="0" applyAlignment="1" applyProtection="1">
      <alignment wrapText="1"/>
      <protection locked="0"/>
    </xf>
    <xf numFmtId="0" fontId="0" fillId="7" borderId="19" xfId="0" applyFill="1" applyBorder="1" applyAlignment="1" applyProtection="1">
      <alignment horizontal="center" vertical="top"/>
      <protection locked="0"/>
    </xf>
    <xf numFmtId="0" fontId="0" fillId="0" borderId="13" xfId="0" applyBorder="1" applyAlignment="1" applyProtection="1">
      <alignment vertical="top"/>
      <protection locked="0"/>
    </xf>
    <xf numFmtId="0" fontId="0" fillId="0" borderId="12" xfId="0" applyBorder="1" applyAlignment="1" applyProtection="1">
      <alignment vertical="top"/>
      <protection locked="0"/>
    </xf>
    <xf numFmtId="0" fontId="0" fillId="0" borderId="0" xfId="0" applyAlignment="1" applyProtection="1">
      <alignment horizontal="center"/>
      <protection locked="0"/>
    </xf>
    <xf numFmtId="0" fontId="1" fillId="0" borderId="12" xfId="0" applyFont="1" applyBorder="1" applyAlignment="1" applyProtection="1">
      <alignment horizontal="center" vertical="center" wrapText="1"/>
      <protection locked="0"/>
    </xf>
    <xf numFmtId="0" fontId="1" fillId="0" borderId="12" xfId="0" applyFont="1" applyBorder="1" applyAlignment="1" applyProtection="1">
      <alignment horizontal="center" vertical="center"/>
      <protection locked="0"/>
    </xf>
    <xf numFmtId="0" fontId="1" fillId="0" borderId="0" xfId="0" applyFont="1" applyProtection="1">
      <protection locked="0"/>
    </xf>
    <xf numFmtId="0" fontId="7" fillId="0" borderId="0" xfId="0" applyFont="1" applyAlignment="1" applyProtection="1">
      <alignment vertical="top" wrapText="1"/>
      <protection locked="0"/>
    </xf>
    <xf numFmtId="0" fontId="0" fillId="0" borderId="15" xfId="0" applyBorder="1" applyAlignment="1" applyProtection="1">
      <alignment horizontal="center" vertical="top"/>
      <protection locked="0"/>
    </xf>
    <xf numFmtId="0" fontId="0" fillId="0" borderId="12" xfId="0" applyBorder="1" applyAlignment="1" applyProtection="1">
      <alignment vertical="top" wrapText="1"/>
      <protection locked="0"/>
    </xf>
    <xf numFmtId="0" fontId="4" fillId="5" borderId="49" xfId="0" applyFont="1" applyFill="1" applyBorder="1" applyAlignment="1">
      <alignment wrapText="1"/>
    </xf>
    <xf numFmtId="0" fontId="4" fillId="5" borderId="21" xfId="0" applyFont="1" applyFill="1" applyBorder="1" applyAlignment="1">
      <alignment wrapText="1"/>
    </xf>
    <xf numFmtId="0" fontId="4" fillId="5" borderId="50" xfId="0" applyFont="1" applyFill="1" applyBorder="1" applyAlignment="1">
      <alignment wrapText="1"/>
    </xf>
    <xf numFmtId="0" fontId="0" fillId="3" borderId="49" xfId="0" applyFill="1" applyBorder="1" applyAlignment="1" applyProtection="1">
      <alignment wrapText="1"/>
      <protection locked="0"/>
    </xf>
    <xf numFmtId="0" fontId="0" fillId="3" borderId="21" xfId="0" applyFill="1" applyBorder="1" applyAlignment="1" applyProtection="1">
      <alignment wrapText="1"/>
      <protection locked="0"/>
    </xf>
    <xf numFmtId="0" fontId="0" fillId="3" borderId="21" xfId="0" applyFill="1" applyBorder="1" applyAlignment="1" applyProtection="1">
      <alignment horizontal="left" vertical="top" wrapText="1"/>
      <protection locked="0"/>
    </xf>
    <xf numFmtId="0" fontId="0" fillId="3" borderId="50" xfId="0" applyFill="1" applyBorder="1" applyAlignment="1" applyProtection="1">
      <alignment horizontal="left" vertical="top" wrapText="1"/>
      <protection locked="0"/>
    </xf>
    <xf numFmtId="0" fontId="0" fillId="3" borderId="49" xfId="0" applyFill="1" applyBorder="1" applyProtection="1">
      <protection locked="0"/>
    </xf>
    <xf numFmtId="0" fontId="0" fillId="3" borderId="21" xfId="0" applyFill="1" applyBorder="1" applyProtection="1">
      <protection locked="0"/>
    </xf>
    <xf numFmtId="0" fontId="0" fillId="3" borderId="21" xfId="0" applyFill="1" applyBorder="1" applyAlignment="1" applyProtection="1">
      <alignment horizontal="left" vertical="top"/>
      <protection locked="0"/>
    </xf>
    <xf numFmtId="0" fontId="0" fillId="3" borderId="50" xfId="0" applyFill="1" applyBorder="1" applyAlignment="1" applyProtection="1">
      <alignment horizontal="left" vertical="top"/>
      <protection locked="0"/>
    </xf>
    <xf numFmtId="0" fontId="2" fillId="0" borderId="19" xfId="0" applyFont="1" applyBorder="1" applyAlignment="1" applyProtection="1">
      <alignment horizontal="center" vertical="top"/>
      <protection locked="0"/>
    </xf>
    <xf numFmtId="0" fontId="0" fillId="0" borderId="0" xfId="0" pivotButton="1" applyProtection="1">
      <protection locked="0"/>
    </xf>
    <xf numFmtId="0" fontId="0" fillId="0" borderId="0" xfId="0" applyAlignment="1" applyProtection="1">
      <alignment horizontal="left"/>
      <protection locked="0"/>
    </xf>
    <xf numFmtId="0" fontId="0" fillId="0" borderId="0" xfId="0" applyAlignment="1" applyProtection="1">
      <alignment horizontal="left" indent="1"/>
      <protection locked="0"/>
    </xf>
    <xf numFmtId="1" fontId="0" fillId="0" borderId="0" xfId="0" applyNumberFormat="1" applyAlignment="1" applyProtection="1">
      <alignment horizontal="right"/>
      <protection locked="0"/>
    </xf>
    <xf numFmtId="2" fontId="0" fillId="0" borderId="0" xfId="0" applyNumberFormat="1" applyProtection="1">
      <protection locked="0"/>
    </xf>
    <xf numFmtId="1" fontId="0" fillId="0" borderId="0" xfId="0" applyNumberFormat="1" applyProtection="1">
      <protection locked="0"/>
    </xf>
    <xf numFmtId="0" fontId="0" fillId="3" borderId="0" xfId="0" applyFill="1" applyAlignment="1" applyProtection="1">
      <alignment horizontal="left" wrapText="1"/>
      <protection locked="0"/>
    </xf>
    <xf numFmtId="0" fontId="0" fillId="3" borderId="0" xfId="0" applyFill="1" applyAlignment="1" applyProtection="1">
      <alignment horizontal="left"/>
      <protection locked="0"/>
    </xf>
    <xf numFmtId="9" fontId="13" fillId="3" borderId="12" xfId="2" applyFont="1" applyFill="1" applyBorder="1" applyAlignment="1" applyProtection="1">
      <alignment horizontal="left" vertical="top" wrapText="1"/>
      <protection locked="0"/>
    </xf>
    <xf numFmtId="0" fontId="1" fillId="0" borderId="31" xfId="0" applyFont="1" applyBorder="1"/>
    <xf numFmtId="0" fontId="4" fillId="5" borderId="21" xfId="0" applyFont="1" applyFill="1" applyBorder="1" applyAlignment="1">
      <alignment horizontal="left" wrapText="1"/>
    </xf>
    <xf numFmtId="0" fontId="0" fillId="3" borderId="21" xfId="0" applyFill="1" applyBorder="1" applyAlignment="1" applyProtection="1">
      <alignment horizontal="left" wrapText="1"/>
      <protection locked="0"/>
    </xf>
    <xf numFmtId="0" fontId="0" fillId="3" borderId="21" xfId="0" applyFill="1" applyBorder="1" applyAlignment="1" applyProtection="1">
      <alignment horizontal="left"/>
      <protection locked="0"/>
    </xf>
    <xf numFmtId="0" fontId="0" fillId="3" borderId="47" xfId="0" applyFill="1" applyBorder="1" applyAlignment="1" applyProtection="1">
      <alignment horizontal="left"/>
      <protection locked="0"/>
    </xf>
    <xf numFmtId="9" fontId="0" fillId="2" borderId="15" xfId="2" applyFont="1" applyFill="1" applyBorder="1" applyAlignment="1">
      <alignment horizontal="right" wrapText="1"/>
    </xf>
    <xf numFmtId="9" fontId="0" fillId="0" borderId="0" xfId="2" applyFont="1" applyProtection="1">
      <protection locked="0"/>
    </xf>
    <xf numFmtId="9" fontId="2" fillId="0" borderId="0" xfId="2" applyFont="1" applyAlignment="1" applyProtection="1">
      <alignment vertical="top"/>
      <protection locked="0"/>
    </xf>
    <xf numFmtId="0" fontId="0" fillId="7" borderId="17" xfId="0" applyFill="1" applyBorder="1" applyAlignment="1">
      <alignment vertical="top" wrapText="1"/>
    </xf>
    <xf numFmtId="0" fontId="0" fillId="7" borderId="19" xfId="0" applyFill="1" applyBorder="1" applyAlignment="1" applyProtection="1">
      <alignment vertical="top" wrapText="1"/>
      <protection locked="0"/>
    </xf>
    <xf numFmtId="0" fontId="0" fillId="0" borderId="17" xfId="0" applyBorder="1" applyAlignment="1">
      <alignment wrapText="1"/>
    </xf>
    <xf numFmtId="0" fontId="0" fillId="0" borderId="19" xfId="0" applyBorder="1" applyAlignment="1" applyProtection="1">
      <alignment wrapText="1"/>
      <protection locked="0"/>
    </xf>
    <xf numFmtId="0" fontId="0" fillId="2" borderId="0" xfId="0" applyFill="1" applyAlignment="1" applyProtection="1">
      <alignment horizontal="left" vertical="center" wrapText="1"/>
      <protection locked="0"/>
    </xf>
    <xf numFmtId="0" fontId="0" fillId="0" borderId="17" xfId="0" applyBorder="1" applyAlignment="1">
      <alignment vertical="top" wrapText="1"/>
    </xf>
    <xf numFmtId="0" fontId="0" fillId="0" borderId="19" xfId="0" applyBorder="1" applyAlignment="1" applyProtection="1">
      <alignment vertical="top" wrapText="1"/>
      <protection locked="0"/>
    </xf>
    <xf numFmtId="0" fontId="2" fillId="0" borderId="13" xfId="0" applyFont="1" applyBorder="1" applyAlignment="1" applyProtection="1">
      <alignment vertical="top"/>
      <protection locked="0"/>
    </xf>
    <xf numFmtId="0" fontId="2" fillId="0" borderId="14" xfId="0" applyFont="1" applyBorder="1" applyAlignment="1" applyProtection="1">
      <alignment vertical="top"/>
      <protection locked="0"/>
    </xf>
    <xf numFmtId="0" fontId="2" fillId="0" borderId="15" xfId="0" applyFont="1" applyBorder="1" applyAlignment="1" applyProtection="1">
      <alignment vertical="top"/>
      <protection locked="0"/>
    </xf>
    <xf numFmtId="0" fontId="0" fillId="7" borderId="27" xfId="0" applyFill="1" applyBorder="1" applyAlignment="1" applyProtection="1">
      <alignment vertical="top" wrapText="1"/>
      <protection locked="0"/>
    </xf>
    <xf numFmtId="0" fontId="7" fillId="0" borderId="17" xfId="0" applyFont="1" applyBorder="1" applyAlignment="1">
      <alignment vertical="top" wrapText="1"/>
    </xf>
    <xf numFmtId="0" fontId="7" fillId="0" borderId="19" xfId="0" applyFont="1" applyBorder="1" applyAlignment="1">
      <alignment vertical="top" wrapText="1"/>
    </xf>
    <xf numFmtId="0" fontId="2" fillId="0" borderId="26" xfId="0" applyFont="1" applyBorder="1" applyAlignment="1" applyProtection="1">
      <alignment vertical="top"/>
      <protection locked="0"/>
    </xf>
    <xf numFmtId="0" fontId="7" fillId="0" borderId="27" xfId="0" applyFont="1" applyBorder="1" applyAlignment="1" applyProtection="1">
      <alignment horizontal="left" vertical="top" wrapText="1"/>
      <protection locked="0"/>
    </xf>
    <xf numFmtId="0" fontId="1" fillId="2" borderId="12" xfId="0" applyFont="1" applyFill="1" applyBorder="1"/>
    <xf numFmtId="3" fontId="0" fillId="3" borderId="12" xfId="0" applyNumberFormat="1" applyFill="1" applyBorder="1" applyAlignment="1" applyProtection="1">
      <alignment horizontal="right" vertical="top" wrapText="1"/>
      <protection locked="0"/>
    </xf>
    <xf numFmtId="3" fontId="0" fillId="3" borderId="12" xfId="0" applyNumberFormat="1" applyFill="1" applyBorder="1" applyAlignment="1" applyProtection="1">
      <alignment horizontal="right"/>
      <protection locked="0"/>
    </xf>
    <xf numFmtId="0" fontId="0" fillId="3" borderId="26" xfId="0" applyFill="1" applyBorder="1" applyAlignment="1" applyProtection="1">
      <alignment horizontal="center" vertical="top" wrapText="1"/>
      <protection locked="0"/>
    </xf>
    <xf numFmtId="0" fontId="0" fillId="3" borderId="22" xfId="0" applyFill="1" applyBorder="1" applyAlignment="1" applyProtection="1">
      <alignment horizontal="center" vertical="top" wrapText="1"/>
      <protection locked="0"/>
    </xf>
    <xf numFmtId="0" fontId="0" fillId="3" borderId="14" xfId="0" applyFill="1" applyBorder="1" applyAlignment="1">
      <alignment horizontal="center" vertical="top" wrapText="1"/>
    </xf>
    <xf numFmtId="0" fontId="0" fillId="3" borderId="15" xfId="0" applyFill="1" applyBorder="1" applyAlignment="1">
      <alignment horizontal="center" vertical="top" wrapText="1"/>
    </xf>
    <xf numFmtId="0" fontId="0" fillId="0" borderId="24" xfId="0" applyBorder="1" applyAlignment="1">
      <alignment vertical="top"/>
    </xf>
    <xf numFmtId="49" fontId="0" fillId="0" borderId="0" xfId="0" applyNumberFormat="1" applyAlignment="1">
      <alignment horizontal="left" vertical="top" wrapText="1"/>
    </xf>
    <xf numFmtId="0" fontId="0" fillId="0" borderId="15" xfId="0" applyBorder="1" applyAlignment="1">
      <alignment horizontal="center" vertical="top"/>
    </xf>
    <xf numFmtId="0" fontId="0" fillId="2" borderId="12" xfId="0" applyFill="1" applyBorder="1" applyAlignment="1">
      <alignment horizontal="left" wrapText="1" indent="2"/>
    </xf>
    <xf numFmtId="0" fontId="0" fillId="2" borderId="12" xfId="0" applyFill="1" applyBorder="1" applyAlignment="1">
      <alignment horizontal="center" vertical="top" wrapText="1"/>
    </xf>
    <xf numFmtId="0" fontId="0" fillId="2" borderId="12" xfId="0" applyFill="1" applyBorder="1" applyAlignment="1" applyProtection="1">
      <alignment horizontal="center" vertical="top" wrapText="1"/>
      <protection locked="0"/>
    </xf>
    <xf numFmtId="0" fontId="0" fillId="8" borderId="12" xfId="0" applyFill="1" applyBorder="1" applyAlignment="1">
      <alignment horizontal="left" vertical="top" wrapText="1"/>
    </xf>
    <xf numFmtId="0" fontId="0" fillId="8" borderId="12" xfId="0" applyFill="1" applyBorder="1" applyAlignment="1" applyProtection="1">
      <alignment vertical="top" wrapText="1"/>
      <protection locked="0"/>
    </xf>
    <xf numFmtId="0" fontId="0" fillId="8" borderId="12" xfId="0" applyFill="1" applyBorder="1" applyAlignment="1" applyProtection="1">
      <alignment horizontal="center" vertical="top" wrapText="1"/>
      <protection locked="0"/>
    </xf>
    <xf numFmtId="0" fontId="0" fillId="3" borderId="14" xfId="0" applyFill="1" applyBorder="1" applyAlignment="1" applyProtection="1">
      <alignment vertical="top"/>
      <protection locked="0"/>
    </xf>
    <xf numFmtId="0" fontId="0" fillId="8" borderId="12" xfId="0" applyFill="1" applyBorder="1" applyAlignment="1" applyProtection="1">
      <alignment vertical="center" wrapText="1"/>
      <protection locked="0"/>
    </xf>
    <xf numFmtId="0" fontId="0" fillId="8" borderId="12" xfId="0" applyFill="1" applyBorder="1" applyAlignment="1" applyProtection="1">
      <alignment horizontal="center" vertical="center" wrapText="1"/>
      <protection locked="0"/>
    </xf>
    <xf numFmtId="0" fontId="6" fillId="2" borderId="12" xfId="1" applyFill="1" applyBorder="1" applyAlignment="1">
      <alignment vertical="top" wrapText="1"/>
    </xf>
    <xf numFmtId="49" fontId="0" fillId="8" borderId="12" xfId="0" applyNumberFormat="1" applyFill="1" applyBorder="1" applyAlignment="1" applyProtection="1">
      <alignment horizontal="center" vertical="top" wrapText="1"/>
      <protection locked="0"/>
    </xf>
    <xf numFmtId="0" fontId="0" fillId="8" borderId="12" xfId="0" applyFill="1" applyBorder="1" applyAlignment="1">
      <alignment wrapText="1"/>
    </xf>
    <xf numFmtId="0" fontId="0" fillId="3" borderId="12" xfId="0" applyFill="1" applyBorder="1" applyAlignment="1" applyProtection="1">
      <alignment horizontal="right" vertical="center"/>
      <protection locked="0"/>
    </xf>
    <xf numFmtId="0" fontId="0" fillId="0" borderId="15" xfId="0" applyBorder="1"/>
    <xf numFmtId="0" fontId="0" fillId="0" borderId="23" xfId="0" applyBorder="1" applyAlignment="1">
      <alignment vertical="top"/>
    </xf>
    <xf numFmtId="0" fontId="0" fillId="0" borderId="25" xfId="0" applyBorder="1" applyAlignment="1">
      <alignment vertical="top"/>
    </xf>
    <xf numFmtId="0" fontId="0" fillId="0" borderId="26" xfId="0" applyBorder="1" applyAlignment="1">
      <alignment vertical="top"/>
    </xf>
    <xf numFmtId="0" fontId="0" fillId="0" borderId="22" xfId="0" applyBorder="1" applyAlignment="1">
      <alignment vertical="top"/>
    </xf>
    <xf numFmtId="0" fontId="0" fillId="0" borderId="27" xfId="0" applyBorder="1" applyAlignment="1">
      <alignment vertical="top"/>
    </xf>
    <xf numFmtId="0" fontId="0" fillId="8" borderId="15" xfId="0" applyFill="1" applyBorder="1" applyAlignment="1">
      <alignment wrapText="1"/>
    </xf>
    <xf numFmtId="0" fontId="10" fillId="0" borderId="12" xfId="0" applyFont="1" applyBorder="1" applyAlignment="1" applyProtection="1">
      <alignment wrapText="1"/>
      <protection locked="0"/>
    </xf>
    <xf numFmtId="0" fontId="0" fillId="0" borderId="13" xfId="0" applyBorder="1" applyProtection="1">
      <protection locked="0"/>
    </xf>
    <xf numFmtId="0" fontId="17" fillId="0" borderId="33" xfId="0" applyFont="1" applyBorder="1" applyAlignment="1">
      <alignment horizontal="left" vertical="top" wrapText="1"/>
    </xf>
    <xf numFmtId="0" fontId="17" fillId="0" borderId="9" xfId="0" applyFont="1" applyBorder="1" applyAlignment="1">
      <alignment horizontal="left" vertical="top" wrapText="1"/>
    </xf>
    <xf numFmtId="0" fontId="17" fillId="0" borderId="34" xfId="0" applyFont="1" applyBorder="1" applyAlignment="1">
      <alignment horizontal="left" vertical="top" wrapText="1"/>
    </xf>
    <xf numFmtId="0" fontId="17" fillId="0" borderId="35" xfId="0" applyFont="1" applyBorder="1" applyAlignment="1">
      <alignment horizontal="left" vertical="top" wrapText="1"/>
    </xf>
    <xf numFmtId="0" fontId="17" fillId="0" borderId="10" xfId="0" applyFont="1" applyBorder="1" applyAlignment="1">
      <alignment horizontal="left" vertical="top" wrapText="1"/>
    </xf>
    <xf numFmtId="0" fontId="0" fillId="0" borderId="0" xfId="0" applyAlignment="1">
      <alignment horizontal="left" vertical="top" wrapText="1"/>
    </xf>
    <xf numFmtId="0" fontId="0" fillId="0" borderId="24" xfId="0" applyBorder="1" applyAlignment="1">
      <alignment horizontal="left" vertical="top" wrapText="1"/>
    </xf>
    <xf numFmtId="0" fontId="0" fillId="0" borderId="12" xfId="0" applyBorder="1" applyAlignment="1">
      <alignment horizontal="center" vertical="top"/>
    </xf>
    <xf numFmtId="0" fontId="0" fillId="0" borderId="22" xfId="0" applyBorder="1" applyAlignment="1">
      <alignment horizontal="left" vertical="top" wrapText="1"/>
    </xf>
    <xf numFmtId="0" fontId="0" fillId="12" borderId="13" xfId="0" applyFill="1" applyBorder="1" applyAlignment="1">
      <alignment horizontal="center"/>
    </xf>
    <xf numFmtId="0" fontId="0" fillId="12" borderId="15" xfId="0" applyFill="1" applyBorder="1" applyAlignment="1">
      <alignment horizontal="center"/>
    </xf>
    <xf numFmtId="0" fontId="2" fillId="0" borderId="13" xfId="0" applyFont="1" applyBorder="1" applyAlignment="1">
      <alignment horizontal="center" vertical="top"/>
    </xf>
    <xf numFmtId="0" fontId="2" fillId="0" borderId="14" xfId="0" applyFont="1" applyBorder="1" applyAlignment="1">
      <alignment horizontal="center" vertical="top"/>
    </xf>
    <xf numFmtId="0" fontId="2" fillId="0" borderId="15" xfId="0" applyFont="1" applyBorder="1" applyAlignment="1">
      <alignment horizontal="center" vertical="top"/>
    </xf>
    <xf numFmtId="0" fontId="0" fillId="3" borderId="15" xfId="0" applyFill="1" applyBorder="1" applyAlignment="1" applyProtection="1">
      <alignment horizontal="left" vertical="top" wrapText="1"/>
      <protection locked="0"/>
    </xf>
    <xf numFmtId="0" fontId="0" fillId="0" borderId="14" xfId="0" applyBorder="1" applyAlignment="1">
      <alignment horizontal="left" vertical="top" wrapText="1"/>
    </xf>
    <xf numFmtId="0" fontId="0" fillId="0" borderId="15" xfId="0" applyBorder="1" applyAlignment="1">
      <alignment horizontal="center"/>
    </xf>
    <xf numFmtId="0" fontId="0" fillId="0" borderId="17" xfId="0" applyBorder="1" applyAlignment="1">
      <alignment horizontal="center" vertical="top"/>
    </xf>
    <xf numFmtId="0" fontId="2" fillId="0" borderId="23" xfId="0" applyFont="1" applyBorder="1" applyAlignment="1">
      <alignment horizontal="center" vertical="top"/>
    </xf>
    <xf numFmtId="0" fontId="2" fillId="0" borderId="24" xfId="0" applyFont="1" applyBorder="1" applyAlignment="1">
      <alignment horizontal="center" vertical="top"/>
    </xf>
    <xf numFmtId="0" fontId="2" fillId="0" borderId="25" xfId="0" applyFont="1" applyBorder="1" applyAlignment="1">
      <alignment horizontal="center" vertical="top"/>
    </xf>
    <xf numFmtId="0" fontId="2" fillId="0" borderId="31" xfId="0" applyFont="1" applyBorder="1" applyAlignment="1">
      <alignment horizontal="center" vertical="top"/>
    </xf>
    <xf numFmtId="0" fontId="2" fillId="0" borderId="0" xfId="0" applyFont="1" applyAlignment="1">
      <alignment horizontal="center" vertical="top"/>
    </xf>
    <xf numFmtId="0" fontId="2" fillId="0" borderId="30" xfId="0" applyFont="1" applyBorder="1" applyAlignment="1">
      <alignment horizontal="center" vertical="top"/>
    </xf>
    <xf numFmtId="0" fontId="2" fillId="0" borderId="26" xfId="0" applyFont="1" applyBorder="1" applyAlignment="1">
      <alignment horizontal="center" vertical="top"/>
    </xf>
    <xf numFmtId="0" fontId="2" fillId="0" borderId="22" xfId="0" applyFont="1" applyBorder="1" applyAlignment="1">
      <alignment horizontal="center" vertical="top"/>
    </xf>
    <xf numFmtId="0" fontId="0" fillId="2" borderId="19" xfId="0" applyFill="1" applyBorder="1" applyAlignment="1">
      <alignment horizontal="left" vertical="top" wrapText="1"/>
    </xf>
    <xf numFmtId="0" fontId="0" fillId="3" borderId="12" xfId="0" applyFill="1" applyBorder="1" applyAlignment="1" applyProtection="1">
      <alignment horizontal="left" vertical="top" wrapText="1"/>
      <protection locked="0"/>
    </xf>
    <xf numFmtId="0" fontId="0" fillId="0" borderId="12" xfId="0" applyBorder="1" applyAlignment="1">
      <alignment horizontal="left" vertical="top"/>
    </xf>
    <xf numFmtId="0" fontId="2" fillId="0" borderId="19" xfId="0" applyFont="1" applyBorder="1" applyAlignment="1">
      <alignment horizontal="center" vertical="top"/>
    </xf>
    <xf numFmtId="0" fontId="0" fillId="3" borderId="12" xfId="0" applyFill="1" applyBorder="1" applyAlignment="1" applyProtection="1">
      <alignment horizontal="left" vertical="top"/>
      <protection locked="0"/>
    </xf>
    <xf numFmtId="0" fontId="0" fillId="2" borderId="15" xfId="0" applyFill="1" applyBorder="1" applyAlignment="1">
      <alignment horizontal="center" vertical="top" wrapText="1"/>
    </xf>
    <xf numFmtId="0" fontId="0" fillId="0" borderId="24" xfId="0" applyBorder="1" applyAlignment="1">
      <alignment horizontal="center" vertical="top"/>
    </xf>
    <xf numFmtId="0" fontId="0" fillId="0" borderId="25" xfId="0" applyBorder="1" applyAlignment="1">
      <alignment horizontal="center" vertical="top"/>
    </xf>
    <xf numFmtId="0" fontId="0" fillId="0" borderId="26" xfId="0" applyBorder="1" applyAlignment="1">
      <alignment horizontal="center" vertical="top"/>
    </xf>
    <xf numFmtId="0" fontId="0" fillId="3" borderId="12" xfId="0" applyFill="1" applyBorder="1" applyAlignment="1" applyProtection="1">
      <alignment horizontal="left"/>
      <protection locked="0"/>
    </xf>
    <xf numFmtId="0" fontId="0" fillId="3" borderId="12" xfId="0" applyFill="1" applyBorder="1" applyAlignment="1" applyProtection="1">
      <alignment vertical="top" wrapText="1"/>
      <protection locked="0"/>
    </xf>
    <xf numFmtId="0" fontId="0" fillId="3" borderId="13" xfId="0" applyFill="1" applyBorder="1" applyAlignment="1" applyProtection="1">
      <alignment vertical="top" wrapText="1"/>
      <protection locked="0"/>
    </xf>
    <xf numFmtId="0" fontId="0" fillId="3" borderId="15" xfId="0" applyFill="1" applyBorder="1" applyAlignment="1" applyProtection="1">
      <alignment vertical="top" wrapText="1"/>
      <protection locked="0"/>
    </xf>
    <xf numFmtId="0" fontId="0" fillId="3" borderId="13" xfId="0" applyFill="1" applyBorder="1" applyAlignment="1" applyProtection="1">
      <alignment horizontal="center" vertical="top" wrapText="1"/>
      <protection locked="0"/>
    </xf>
    <xf numFmtId="0" fontId="0" fillId="3" borderId="14" xfId="0" applyFill="1" applyBorder="1" applyAlignment="1" applyProtection="1">
      <alignment horizontal="center" vertical="top" wrapText="1"/>
      <protection locked="0"/>
    </xf>
    <xf numFmtId="0" fontId="0" fillId="0" borderId="19" xfId="0" applyBorder="1" applyAlignment="1">
      <alignment horizontal="center"/>
    </xf>
    <xf numFmtId="0" fontId="0" fillId="2" borderId="0" xfId="0" applyFill="1" applyAlignment="1">
      <alignment horizontal="left" vertical="center" wrapText="1"/>
    </xf>
    <xf numFmtId="0" fontId="0" fillId="2" borderId="12" xfId="0" applyFill="1" applyBorder="1" applyAlignment="1">
      <alignment horizontal="left" vertical="top" wrapText="1"/>
    </xf>
    <xf numFmtId="0" fontId="0" fillId="2" borderId="12" xfId="0" applyFill="1" applyBorder="1" applyAlignment="1">
      <alignment horizontal="left" vertical="top"/>
    </xf>
    <xf numFmtId="0" fontId="0" fillId="2" borderId="12" xfId="1" applyFont="1" applyFill="1" applyBorder="1" applyAlignment="1" applyProtection="1">
      <alignment horizontal="left" vertical="top" wrapText="1"/>
    </xf>
    <xf numFmtId="0" fontId="0" fillId="0" borderId="25" xfId="0" applyBorder="1" applyAlignment="1">
      <alignment horizontal="left" vertical="top" wrapText="1"/>
    </xf>
    <xf numFmtId="0" fontId="2" fillId="0" borderId="12" xfId="0" applyFont="1" applyBorder="1" applyAlignment="1">
      <alignment horizontal="center" vertical="top"/>
    </xf>
    <xf numFmtId="0" fontId="0" fillId="3" borderId="12" xfId="0" applyFill="1" applyBorder="1" applyAlignment="1" applyProtection="1">
      <alignment horizontal="center" vertical="top" wrapText="1"/>
      <protection locked="0"/>
    </xf>
    <xf numFmtId="0" fontId="0" fillId="2" borderId="14" xfId="1" applyFont="1" applyFill="1" applyBorder="1" applyAlignment="1" applyProtection="1">
      <alignment vertical="top" wrapText="1"/>
    </xf>
    <xf numFmtId="0" fontId="0" fillId="2" borderId="15" xfId="1" applyFont="1" applyFill="1" applyBorder="1" applyAlignment="1" applyProtection="1">
      <alignment vertical="top" wrapText="1"/>
    </xf>
    <xf numFmtId="0" fontId="0" fillId="0" borderId="12" xfId="0" applyBorder="1" applyAlignment="1">
      <alignment horizontal="center" vertical="center"/>
    </xf>
    <xf numFmtId="0" fontId="0" fillId="2" borderId="12" xfId="0" applyFill="1" applyBorder="1" applyAlignment="1">
      <alignment vertical="top" wrapText="1"/>
    </xf>
    <xf numFmtId="0" fontId="0" fillId="2" borderId="14" xfId="0" applyFill="1" applyBorder="1" applyAlignment="1">
      <alignment horizontal="left" vertical="top" wrapText="1"/>
    </xf>
    <xf numFmtId="0" fontId="0" fillId="2" borderId="15" xfId="0" applyFill="1" applyBorder="1" applyAlignment="1">
      <alignment horizontal="left" vertical="top" wrapText="1"/>
    </xf>
    <xf numFmtId="0" fontId="0" fillId="2" borderId="15" xfId="0" applyFill="1" applyBorder="1" applyAlignment="1">
      <alignment vertical="top" wrapText="1"/>
    </xf>
    <xf numFmtId="0" fontId="0" fillId="2" borderId="12" xfId="0" applyFill="1" applyBorder="1" applyAlignment="1">
      <alignment horizontal="left" wrapText="1"/>
    </xf>
    <xf numFmtId="0" fontId="0" fillId="3" borderId="0" xfId="0" applyFill="1" applyAlignment="1" applyProtection="1">
      <alignment horizontal="left" vertical="top" wrapText="1"/>
      <protection locked="0"/>
    </xf>
    <xf numFmtId="0" fontId="1" fillId="0" borderId="0" xfId="0" applyFont="1" applyAlignment="1">
      <alignment horizontal="center" vertical="center"/>
    </xf>
    <xf numFmtId="0" fontId="2" fillId="0" borderId="12" xfId="0" applyFont="1" applyBorder="1" applyAlignment="1" applyProtection="1">
      <alignment horizontal="center" vertical="top"/>
      <protection locked="0"/>
    </xf>
    <xf numFmtId="0" fontId="0" fillId="3" borderId="12" xfId="0" applyFill="1" applyBorder="1" applyAlignment="1" applyProtection="1">
      <alignment horizontal="left" wrapText="1"/>
      <protection locked="0"/>
    </xf>
    <xf numFmtId="0" fontId="7" fillId="12" borderId="0" xfId="0" applyFont="1" applyFill="1" applyAlignment="1">
      <alignment horizontal="center" vertical="top" wrapText="1"/>
    </xf>
    <xf numFmtId="0" fontId="1" fillId="2" borderId="12" xfId="0" applyFont="1" applyFill="1" applyBorder="1" applyAlignment="1">
      <alignment horizontal="center" vertical="top" wrapText="1"/>
    </xf>
    <xf numFmtId="0" fontId="0" fillId="3" borderId="12" xfId="0" applyFill="1" applyBorder="1" applyAlignment="1" applyProtection="1">
      <alignment horizontal="center" vertical="top"/>
      <protection locked="0"/>
    </xf>
    <xf numFmtId="0" fontId="0" fillId="0" borderId="12" xfId="0" applyBorder="1" applyAlignment="1" applyProtection="1">
      <alignment horizontal="center" vertical="top"/>
      <protection locked="0"/>
    </xf>
    <xf numFmtId="0" fontId="17" fillId="0" borderId="34" xfId="0" applyFont="1" applyBorder="1" applyAlignment="1">
      <alignment horizontal="left" vertical="top" wrapText="1"/>
    </xf>
    <xf numFmtId="0" fontId="17" fillId="0" borderId="35" xfId="0" applyFont="1" applyBorder="1" applyAlignment="1">
      <alignment horizontal="left" vertical="top" wrapText="1"/>
    </xf>
    <xf numFmtId="0" fontId="17" fillId="0" borderId="33" xfId="0" applyFont="1" applyBorder="1" applyAlignment="1">
      <alignment horizontal="left" vertical="top" wrapText="1"/>
    </xf>
    <xf numFmtId="0" fontId="17" fillId="0" borderId="9" xfId="0" applyFont="1" applyBorder="1" applyAlignment="1">
      <alignment horizontal="left" vertical="top" wrapText="1"/>
    </xf>
    <xf numFmtId="0" fontId="0" fillId="0" borderId="33" xfId="0" applyBorder="1" applyAlignment="1">
      <alignment horizontal="left" vertical="top" wrapText="1"/>
    </xf>
    <xf numFmtId="0" fontId="0" fillId="0" borderId="9" xfId="0" applyBorder="1" applyAlignment="1">
      <alignment horizontal="left" vertical="top" wrapText="1"/>
    </xf>
    <xf numFmtId="0" fontId="0" fillId="0" borderId="10" xfId="0" applyBorder="1" applyAlignment="1">
      <alignment horizontal="left" vertical="top" wrapText="1"/>
    </xf>
    <xf numFmtId="0" fontId="0" fillId="0" borderId="8" xfId="0" applyBorder="1" applyAlignment="1">
      <alignment vertical="top" wrapText="1"/>
    </xf>
    <xf numFmtId="0" fontId="3" fillId="0" borderId="0" xfId="0" applyFont="1" applyAlignment="1">
      <alignment horizontal="left"/>
    </xf>
    <xf numFmtId="0" fontId="21" fillId="0" borderId="0" xfId="0" applyFont="1" applyAlignment="1">
      <alignment horizontal="left" vertical="top" wrapText="1"/>
    </xf>
    <xf numFmtId="0" fontId="0" fillId="0" borderId="0" xfId="0" applyAlignment="1">
      <alignment horizontal="left" vertical="top" wrapText="1"/>
    </xf>
    <xf numFmtId="0" fontId="17" fillId="0" borderId="10" xfId="0" applyFont="1" applyBorder="1" applyAlignment="1">
      <alignment horizontal="left" vertical="top" wrapText="1"/>
    </xf>
    <xf numFmtId="0" fontId="1" fillId="4" borderId="40" xfId="0" applyFont="1" applyFill="1" applyBorder="1" applyAlignment="1">
      <alignment horizontal="center"/>
    </xf>
    <xf numFmtId="0" fontId="1" fillId="4" borderId="44" xfId="0" applyFont="1" applyFill="1" applyBorder="1" applyAlignment="1">
      <alignment horizontal="center"/>
    </xf>
    <xf numFmtId="0" fontId="1" fillId="4" borderId="45" xfId="0" applyFont="1" applyFill="1" applyBorder="1" applyAlignment="1">
      <alignment horizontal="center"/>
    </xf>
    <xf numFmtId="0" fontId="0" fillId="0" borderId="8" xfId="0" applyBorder="1" applyAlignment="1">
      <alignment horizontal="left" vertical="top" wrapText="1"/>
    </xf>
    <xf numFmtId="0" fontId="1" fillId="14" borderId="38" xfId="0" applyFont="1" applyFill="1" applyBorder="1" applyAlignment="1">
      <alignment horizontal="center" vertical="top" wrapText="1"/>
    </xf>
    <xf numFmtId="0" fontId="1" fillId="14" borderId="39" xfId="0" applyFont="1" applyFill="1" applyBorder="1" applyAlignment="1">
      <alignment horizontal="center" vertical="top" wrapText="1"/>
    </xf>
    <xf numFmtId="0" fontId="1" fillId="14" borderId="32" xfId="0" applyFont="1" applyFill="1" applyBorder="1" applyAlignment="1">
      <alignment horizontal="center" vertical="top" wrapText="1"/>
    </xf>
    <xf numFmtId="0" fontId="23" fillId="0" borderId="38" xfId="0" applyFont="1" applyBorder="1" applyAlignment="1">
      <alignment horizontal="center"/>
    </xf>
    <xf numFmtId="0" fontId="23" fillId="0" borderId="39" xfId="0" applyFont="1" applyBorder="1" applyAlignment="1">
      <alignment horizontal="center"/>
    </xf>
    <xf numFmtId="0" fontId="23" fillId="0" borderId="32" xfId="0" applyFont="1" applyBorder="1" applyAlignment="1">
      <alignment horizontal="center"/>
    </xf>
    <xf numFmtId="0" fontId="0" fillId="14" borderId="12" xfId="0" applyFill="1" applyBorder="1" applyAlignment="1">
      <alignment horizontal="center" vertical="center"/>
    </xf>
    <xf numFmtId="0" fontId="0" fillId="0" borderId="24" xfId="0" applyBorder="1" applyAlignment="1">
      <alignment horizontal="left" vertical="top" wrapText="1"/>
    </xf>
    <xf numFmtId="0" fontId="0" fillId="11" borderId="23" xfId="0" applyFill="1" applyBorder="1" applyAlignment="1">
      <alignment horizontal="center" vertical="center" wrapText="1"/>
    </xf>
    <xf numFmtId="0" fontId="0" fillId="11" borderId="24" xfId="0" applyFill="1" applyBorder="1" applyAlignment="1">
      <alignment horizontal="center" vertical="center"/>
    </xf>
    <xf numFmtId="0" fontId="0" fillId="11" borderId="26" xfId="0" applyFill="1" applyBorder="1" applyAlignment="1">
      <alignment horizontal="center" vertical="center"/>
    </xf>
    <xf numFmtId="0" fontId="0" fillId="11" borderId="22" xfId="0" applyFill="1" applyBorder="1" applyAlignment="1">
      <alignment horizontal="center" vertical="center"/>
    </xf>
    <xf numFmtId="0" fontId="0" fillId="0" borderId="12" xfId="0" applyBorder="1" applyAlignment="1">
      <alignment horizontal="center" vertical="top"/>
    </xf>
    <xf numFmtId="0" fontId="0" fillId="0" borderId="22" xfId="0" applyBorder="1" applyAlignment="1">
      <alignment horizontal="left" vertical="top" wrapText="1"/>
    </xf>
    <xf numFmtId="0" fontId="0" fillId="4" borderId="12" xfId="0" applyFill="1" applyBorder="1" applyAlignment="1">
      <alignment horizontal="center" vertical="center"/>
    </xf>
    <xf numFmtId="0" fontId="0" fillId="0" borderId="12" xfId="0" applyBorder="1" applyAlignment="1">
      <alignment horizontal="left" vertical="top" wrapText="1"/>
    </xf>
    <xf numFmtId="0" fontId="20" fillId="10" borderId="0" xfId="0" applyFont="1" applyFill="1" applyAlignment="1">
      <alignment horizontal="center" vertical="center"/>
    </xf>
    <xf numFmtId="0" fontId="7" fillId="0" borderId="14" xfId="0" applyFont="1" applyBorder="1" applyAlignment="1">
      <alignment horizontal="left" vertical="top" wrapText="1"/>
    </xf>
    <xf numFmtId="0" fontId="7" fillId="0" borderId="15" xfId="0" applyFont="1" applyBorder="1" applyAlignment="1">
      <alignment horizontal="left" vertical="top" wrapText="1"/>
    </xf>
    <xf numFmtId="0" fontId="7" fillId="0" borderId="13" xfId="0" applyFont="1" applyBorder="1" applyAlignment="1">
      <alignment horizontal="left" vertical="top" wrapText="1"/>
    </xf>
    <xf numFmtId="0" fontId="0" fillId="12" borderId="13" xfId="0" applyFill="1" applyBorder="1" applyAlignment="1" applyProtection="1">
      <alignment horizontal="left"/>
      <protection locked="0"/>
    </xf>
    <xf numFmtId="0" fontId="0" fillId="12" borderId="22" xfId="0" applyFill="1" applyBorder="1" applyAlignment="1" applyProtection="1">
      <alignment horizontal="left"/>
      <protection locked="0"/>
    </xf>
    <xf numFmtId="0" fontId="0" fillId="12" borderId="27" xfId="0" applyFill="1" applyBorder="1" applyAlignment="1" applyProtection="1">
      <alignment horizontal="left"/>
      <protection locked="0"/>
    </xf>
    <xf numFmtId="0" fontId="0" fillId="15" borderId="13" xfId="0" applyFill="1" applyBorder="1" applyAlignment="1" applyProtection="1">
      <alignment horizontal="left"/>
      <protection locked="0"/>
    </xf>
    <xf numFmtId="0" fontId="0" fillId="15" borderId="14" xfId="0" applyFill="1" applyBorder="1" applyAlignment="1" applyProtection="1">
      <alignment horizontal="left"/>
      <protection locked="0"/>
    </xf>
    <xf numFmtId="0" fontId="0" fillId="15" borderId="15" xfId="0" applyFill="1" applyBorder="1" applyAlignment="1" applyProtection="1">
      <alignment horizontal="left"/>
      <protection locked="0"/>
    </xf>
    <xf numFmtId="0" fontId="0" fillId="3" borderId="13" xfId="0" applyFill="1" applyBorder="1" applyAlignment="1" applyProtection="1">
      <alignment horizontal="left" vertical="top" wrapText="1"/>
      <protection locked="0"/>
    </xf>
    <xf numFmtId="0" fontId="0" fillId="3" borderId="24" xfId="0" applyFill="1" applyBorder="1" applyAlignment="1" applyProtection="1">
      <alignment horizontal="left" vertical="top" wrapText="1"/>
      <protection locked="0"/>
    </xf>
    <xf numFmtId="0" fontId="0" fillId="12" borderId="17" xfId="0" applyFill="1" applyBorder="1" applyAlignment="1">
      <alignment horizontal="center"/>
    </xf>
    <xf numFmtId="0" fontId="0" fillId="12" borderId="13" xfId="0" applyFill="1" applyBorder="1" applyAlignment="1">
      <alignment horizontal="center"/>
    </xf>
    <xf numFmtId="0" fontId="0" fillId="12" borderId="14" xfId="0" applyFill="1" applyBorder="1" applyAlignment="1">
      <alignment horizontal="center"/>
    </xf>
    <xf numFmtId="0" fontId="0" fillId="12" borderId="14" xfId="0" applyFill="1" applyBorder="1" applyAlignment="1" applyProtection="1">
      <alignment horizontal="left"/>
      <protection locked="0"/>
    </xf>
    <xf numFmtId="0" fontId="0" fillId="12" borderId="15" xfId="0" applyFill="1" applyBorder="1" applyAlignment="1" applyProtection="1">
      <alignment horizontal="left"/>
      <protection locked="0"/>
    </xf>
    <xf numFmtId="0" fontId="0" fillId="0" borderId="17" xfId="0" applyBorder="1" applyAlignment="1">
      <alignment horizontal="center" vertical="top"/>
    </xf>
    <xf numFmtId="0" fontId="0" fillId="0" borderId="18" xfId="0" applyBorder="1" applyAlignment="1">
      <alignment horizontal="center" vertical="top"/>
    </xf>
    <xf numFmtId="0" fontId="0" fillId="0" borderId="19" xfId="0" applyBorder="1" applyAlignment="1">
      <alignment horizontal="center" vertical="top"/>
    </xf>
    <xf numFmtId="0" fontId="11" fillId="0" borderId="13" xfId="0" applyFont="1" applyBorder="1" applyAlignment="1">
      <alignment horizontal="center" vertical="top" wrapText="1"/>
    </xf>
    <xf numFmtId="0" fontId="11" fillId="0" borderId="14" xfId="0" applyFont="1" applyBorder="1" applyAlignment="1">
      <alignment horizontal="center" vertical="top" wrapText="1"/>
    </xf>
    <xf numFmtId="0" fontId="11" fillId="0" borderId="15" xfId="0" applyFont="1" applyBorder="1" applyAlignment="1">
      <alignment horizontal="center" vertical="top" wrapText="1"/>
    </xf>
    <xf numFmtId="0" fontId="0" fillId="0" borderId="13" xfId="0" applyBorder="1" applyAlignment="1">
      <alignment horizontal="left" vertical="top" wrapText="1"/>
    </xf>
    <xf numFmtId="0" fontId="0" fillId="0" borderId="14" xfId="0" applyBorder="1" applyAlignment="1">
      <alignment horizontal="left" vertical="top" wrapText="1"/>
    </xf>
    <xf numFmtId="0" fontId="0" fillId="0" borderId="15" xfId="0" applyBorder="1" applyAlignment="1">
      <alignment horizontal="left" vertical="top" wrapText="1"/>
    </xf>
    <xf numFmtId="0" fontId="1" fillId="0" borderId="13" xfId="0" applyFont="1" applyBorder="1" applyAlignment="1">
      <alignment horizontal="center" vertical="top" wrapText="1"/>
    </xf>
    <xf numFmtId="0" fontId="1" fillId="0" borderId="14" xfId="0" applyFont="1" applyBorder="1" applyAlignment="1">
      <alignment horizontal="center" vertical="top" wrapText="1"/>
    </xf>
    <xf numFmtId="0" fontId="1" fillId="0" borderId="15" xfId="0" applyFont="1" applyBorder="1" applyAlignment="1">
      <alignment horizontal="center" vertical="top" wrapText="1"/>
    </xf>
    <xf numFmtId="0" fontId="2" fillId="0" borderId="13" xfId="0" applyFont="1" applyBorder="1" applyAlignment="1">
      <alignment horizontal="center" vertical="top"/>
    </xf>
    <xf numFmtId="0" fontId="2" fillId="0" borderId="15" xfId="0" applyFont="1" applyBorder="1" applyAlignment="1">
      <alignment horizontal="center" vertical="top"/>
    </xf>
    <xf numFmtId="0" fontId="0" fillId="0" borderId="13" xfId="0" applyBorder="1" applyAlignment="1">
      <alignment horizontal="center"/>
    </xf>
    <xf numFmtId="0" fontId="0" fillId="0" borderId="14" xfId="0" applyBorder="1" applyAlignment="1">
      <alignment horizontal="center"/>
    </xf>
    <xf numFmtId="0" fontId="0" fillId="0" borderId="15" xfId="0" applyBorder="1" applyAlignment="1">
      <alignment horizontal="center"/>
    </xf>
    <xf numFmtId="0" fontId="0" fillId="3" borderId="15" xfId="0" applyFill="1" applyBorder="1" applyAlignment="1" applyProtection="1">
      <alignment horizontal="left" vertical="top" wrapText="1"/>
      <protection locked="0"/>
    </xf>
    <xf numFmtId="0" fontId="0" fillId="12" borderId="15" xfId="0" applyFill="1" applyBorder="1" applyAlignment="1">
      <alignment horizontal="center"/>
    </xf>
    <xf numFmtId="0" fontId="2" fillId="0" borderId="14" xfId="0" applyFont="1" applyBorder="1" applyAlignment="1">
      <alignment horizontal="center" vertical="top"/>
    </xf>
    <xf numFmtId="49" fontId="0" fillId="3" borderId="13" xfId="0" applyNumberFormat="1" applyFill="1" applyBorder="1" applyAlignment="1" applyProtection="1">
      <alignment horizontal="left"/>
      <protection locked="0"/>
    </xf>
    <xf numFmtId="49" fontId="0" fillId="3" borderId="15" xfId="0" applyNumberFormat="1" applyFill="1" applyBorder="1" applyAlignment="1" applyProtection="1">
      <alignment horizontal="left"/>
      <protection locked="0"/>
    </xf>
    <xf numFmtId="0" fontId="0" fillId="3" borderId="14" xfId="0" applyFill="1" applyBorder="1" applyAlignment="1" applyProtection="1">
      <alignment horizontal="left" vertical="top" wrapText="1"/>
      <protection locked="0"/>
    </xf>
    <xf numFmtId="0" fontId="1" fillId="0" borderId="17" xfId="0" applyFont="1" applyBorder="1" applyAlignment="1">
      <alignment horizontal="center" vertical="top" wrapText="1"/>
    </xf>
    <xf numFmtId="0" fontId="1" fillId="0" borderId="19" xfId="0" applyFont="1" applyBorder="1" applyAlignment="1">
      <alignment horizontal="center" vertical="top" wrapText="1"/>
    </xf>
    <xf numFmtId="49" fontId="0" fillId="12" borderId="23" xfId="0" applyNumberFormat="1" applyFill="1" applyBorder="1" applyAlignment="1">
      <alignment horizontal="center"/>
    </xf>
    <xf numFmtId="49" fontId="0" fillId="12" borderId="24" xfId="0" applyNumberFormat="1" applyFill="1" applyBorder="1" applyAlignment="1">
      <alignment horizontal="center"/>
    </xf>
    <xf numFmtId="49" fontId="0" fillId="12" borderId="31" xfId="0" applyNumberFormat="1" applyFill="1" applyBorder="1" applyAlignment="1">
      <alignment horizontal="center"/>
    </xf>
    <xf numFmtId="49" fontId="0" fillId="12" borderId="0" xfId="0" applyNumberFormat="1" applyFill="1" applyAlignment="1">
      <alignment horizontal="center"/>
    </xf>
    <xf numFmtId="0" fontId="0" fillId="2" borderId="18" xfId="0" applyFill="1" applyBorder="1" applyAlignment="1">
      <alignment horizontal="left" vertical="top" wrapText="1"/>
    </xf>
    <xf numFmtId="0" fontId="0" fillId="2" borderId="19" xfId="0" applyFill="1" applyBorder="1" applyAlignment="1">
      <alignment horizontal="left" vertical="top" wrapText="1"/>
    </xf>
    <xf numFmtId="0" fontId="0" fillId="3" borderId="22" xfId="0" applyFill="1" applyBorder="1" applyAlignment="1">
      <alignment horizontal="left" vertical="center" wrapText="1"/>
    </xf>
    <xf numFmtId="0" fontId="0" fillId="3" borderId="27" xfId="0" applyFill="1" applyBorder="1" applyAlignment="1">
      <alignment horizontal="left" vertical="center" wrapText="1"/>
    </xf>
    <xf numFmtId="0" fontId="0" fillId="3" borderId="14" xfId="0" applyFill="1" applyBorder="1" applyAlignment="1">
      <alignment horizontal="left" vertical="center" wrapText="1"/>
    </xf>
    <xf numFmtId="0" fontId="0" fillId="3" borderId="15" xfId="0" applyFill="1" applyBorder="1" applyAlignment="1">
      <alignment horizontal="left" vertical="center" wrapText="1"/>
    </xf>
    <xf numFmtId="0" fontId="1" fillId="0" borderId="12" xfId="0" applyFont="1" applyBorder="1" applyAlignment="1">
      <alignment horizontal="center" vertical="top" wrapText="1"/>
    </xf>
    <xf numFmtId="0" fontId="2" fillId="12" borderId="23" xfId="0" applyFont="1" applyFill="1" applyBorder="1" applyAlignment="1">
      <alignment horizontal="center" vertical="top"/>
    </xf>
    <xf numFmtId="0" fontId="2" fillId="12" borderId="25" xfId="0" applyFont="1" applyFill="1" applyBorder="1" applyAlignment="1">
      <alignment horizontal="center" vertical="top"/>
    </xf>
    <xf numFmtId="0" fontId="2" fillId="12" borderId="31" xfId="0" applyFont="1" applyFill="1" applyBorder="1" applyAlignment="1">
      <alignment horizontal="center" vertical="top"/>
    </xf>
    <xf numFmtId="0" fontId="2" fillId="12" borderId="30" xfId="0" applyFont="1" applyFill="1" applyBorder="1" applyAlignment="1">
      <alignment horizontal="center" vertical="top"/>
    </xf>
    <xf numFmtId="0" fontId="2" fillId="12" borderId="26" xfId="0" applyFont="1" applyFill="1" applyBorder="1" applyAlignment="1">
      <alignment horizontal="center" vertical="top"/>
    </xf>
    <xf numFmtId="0" fontId="2" fillId="12" borderId="27" xfId="0" applyFont="1" applyFill="1" applyBorder="1" applyAlignment="1">
      <alignment horizontal="center" vertical="top"/>
    </xf>
    <xf numFmtId="49" fontId="0" fillId="3" borderId="17" xfId="0" applyNumberFormat="1" applyFill="1" applyBorder="1" applyAlignment="1" applyProtection="1">
      <alignment horizontal="left" vertical="top" wrapText="1"/>
      <protection locked="0"/>
    </xf>
    <xf numFmtId="49" fontId="0" fillId="3" borderId="19" xfId="0" applyNumberFormat="1" applyFill="1" applyBorder="1" applyAlignment="1" applyProtection="1">
      <alignment horizontal="left" vertical="top" wrapText="1"/>
      <protection locked="0"/>
    </xf>
    <xf numFmtId="49" fontId="0" fillId="3" borderId="26" xfId="0" applyNumberFormat="1" applyFill="1" applyBorder="1" applyAlignment="1" applyProtection="1">
      <alignment horizontal="left" vertical="top" wrapText="1"/>
      <protection locked="0"/>
    </xf>
    <xf numFmtId="49" fontId="0" fillId="3" borderId="13" xfId="0" applyNumberFormat="1" applyFill="1" applyBorder="1" applyAlignment="1" applyProtection="1">
      <alignment horizontal="left" vertical="top" wrapText="1"/>
      <protection locked="0"/>
    </xf>
    <xf numFmtId="49" fontId="0" fillId="3" borderId="22" xfId="0" applyNumberFormat="1" applyFill="1" applyBorder="1" applyAlignment="1" applyProtection="1">
      <alignment horizontal="left" vertical="top" wrapText="1"/>
      <protection locked="0"/>
    </xf>
    <xf numFmtId="0" fontId="2" fillId="0" borderId="23" xfId="0" applyFont="1" applyBorder="1" applyAlignment="1">
      <alignment horizontal="center" vertical="top"/>
    </xf>
    <xf numFmtId="0" fontId="2" fillId="0" borderId="24" xfId="0" applyFont="1" applyBorder="1" applyAlignment="1">
      <alignment horizontal="center" vertical="top"/>
    </xf>
    <xf numFmtId="0" fontId="2" fillId="0" borderId="25" xfId="0" applyFont="1" applyBorder="1" applyAlignment="1">
      <alignment horizontal="center" vertical="top"/>
    </xf>
    <xf numFmtId="0" fontId="2" fillId="0" borderId="26" xfId="0" applyFont="1" applyBorder="1" applyAlignment="1">
      <alignment horizontal="center" vertical="top"/>
    </xf>
    <xf numFmtId="0" fontId="2" fillId="0" borderId="22" xfId="0" applyFont="1" applyBorder="1" applyAlignment="1">
      <alignment horizontal="center" vertical="top"/>
    </xf>
    <xf numFmtId="0" fontId="2" fillId="0" borderId="27" xfId="0" applyFont="1" applyBorder="1" applyAlignment="1">
      <alignment horizontal="center" vertical="top"/>
    </xf>
    <xf numFmtId="49" fontId="0" fillId="12" borderId="25" xfId="0" applyNumberFormat="1" applyFill="1" applyBorder="1" applyAlignment="1">
      <alignment horizontal="center"/>
    </xf>
    <xf numFmtId="49" fontId="0" fillId="12" borderId="30" xfId="0" applyNumberFormat="1" applyFill="1" applyBorder="1" applyAlignment="1">
      <alignment horizontal="center"/>
    </xf>
    <xf numFmtId="49" fontId="0" fillId="12" borderId="26" xfId="0" applyNumberFormat="1" applyFill="1" applyBorder="1" applyAlignment="1">
      <alignment horizontal="center"/>
    </xf>
    <xf numFmtId="49" fontId="0" fillId="12" borderId="27" xfId="0" applyNumberFormat="1" applyFill="1" applyBorder="1" applyAlignment="1">
      <alignment horizontal="center"/>
    </xf>
    <xf numFmtId="49" fontId="1" fillId="0" borderId="13" xfId="0" applyNumberFormat="1" applyFont="1" applyBorder="1" applyAlignment="1">
      <alignment horizontal="center" vertical="top" wrapText="1"/>
    </xf>
    <xf numFmtId="49" fontId="1" fillId="0" borderId="14" xfId="0" applyNumberFormat="1" applyFont="1" applyBorder="1" applyAlignment="1">
      <alignment horizontal="center" vertical="top" wrapText="1"/>
    </xf>
    <xf numFmtId="49" fontId="1" fillId="0" borderId="15" xfId="0" applyNumberFormat="1" applyFont="1" applyBorder="1" applyAlignment="1">
      <alignment horizontal="center" vertical="top" wrapText="1"/>
    </xf>
    <xf numFmtId="0" fontId="0" fillId="3" borderId="14" xfId="0" applyFill="1" applyBorder="1" applyAlignment="1">
      <alignment horizontal="left" vertical="center"/>
    </xf>
    <xf numFmtId="0" fontId="0" fillId="3" borderId="15" xfId="0" applyFill="1" applyBorder="1" applyAlignment="1">
      <alignment horizontal="left" vertical="center"/>
    </xf>
    <xf numFmtId="49" fontId="6" fillId="3" borderId="28" xfId="1" applyNumberFormat="1" applyFill="1" applyBorder="1" applyAlignment="1" applyProtection="1">
      <alignment horizontal="left" vertical="top" wrapText="1"/>
      <protection locked="0"/>
    </xf>
    <xf numFmtId="49" fontId="0" fillId="3" borderId="36" xfId="0" applyNumberFormat="1" applyFill="1" applyBorder="1" applyAlignment="1" applyProtection="1">
      <alignment horizontal="left" vertical="top" wrapText="1"/>
      <protection locked="0"/>
    </xf>
    <xf numFmtId="49" fontId="0" fillId="3" borderId="29" xfId="0" applyNumberFormat="1" applyFill="1" applyBorder="1" applyAlignment="1" applyProtection="1">
      <alignment horizontal="left" vertical="top" wrapText="1"/>
      <protection locked="0"/>
    </xf>
    <xf numFmtId="49" fontId="0" fillId="3" borderId="28" xfId="0" applyNumberFormat="1" applyFill="1" applyBorder="1" applyAlignment="1" applyProtection="1">
      <alignment horizontal="left" vertical="top" wrapText="1"/>
      <protection locked="0"/>
    </xf>
    <xf numFmtId="0" fontId="0" fillId="12" borderId="12" xfId="0" applyFill="1" applyBorder="1" applyAlignment="1">
      <alignment horizontal="center"/>
    </xf>
    <xf numFmtId="0" fontId="0" fillId="0" borderId="13" xfId="0" applyBorder="1" applyAlignment="1">
      <alignment horizontal="left" wrapText="1"/>
    </xf>
    <xf numFmtId="0" fontId="0" fillId="0" borderId="14" xfId="0" applyBorder="1" applyAlignment="1">
      <alignment horizontal="left" wrapText="1"/>
    </xf>
    <xf numFmtId="0" fontId="0" fillId="0" borderId="15" xfId="0" applyBorder="1" applyAlignment="1">
      <alignment horizontal="left" wrapText="1"/>
    </xf>
    <xf numFmtId="0" fontId="0" fillId="2" borderId="17" xfId="0" applyFill="1" applyBorder="1" applyAlignment="1">
      <alignment horizontal="left" vertical="top" wrapText="1"/>
    </xf>
    <xf numFmtId="49" fontId="0" fillId="3" borderId="12" xfId="0" applyNumberFormat="1" applyFill="1" applyBorder="1" applyAlignment="1" applyProtection="1">
      <alignment horizontal="left" vertical="top" wrapText="1"/>
      <protection locked="0"/>
    </xf>
    <xf numFmtId="0" fontId="2" fillId="0" borderId="31" xfId="0" applyFont="1" applyBorder="1" applyAlignment="1">
      <alignment horizontal="center" vertical="top"/>
    </xf>
    <xf numFmtId="0" fontId="2" fillId="0" borderId="0" xfId="0" applyFont="1" applyAlignment="1">
      <alignment horizontal="center" vertical="top"/>
    </xf>
    <xf numFmtId="0" fontId="2" fillId="0" borderId="30" xfId="0" applyFont="1" applyBorder="1" applyAlignment="1">
      <alignment horizontal="center" vertical="top"/>
    </xf>
    <xf numFmtId="0" fontId="0" fillId="0" borderId="23" xfId="0" applyBorder="1" applyAlignment="1">
      <alignment horizontal="center"/>
    </xf>
    <xf numFmtId="0" fontId="0" fillId="0" borderId="24" xfId="0" applyBorder="1" applyAlignment="1">
      <alignment horizontal="center"/>
    </xf>
    <xf numFmtId="0" fontId="0" fillId="0" borderId="25" xfId="0" applyBorder="1" applyAlignment="1">
      <alignment horizontal="center"/>
    </xf>
    <xf numFmtId="0" fontId="0" fillId="0" borderId="26" xfId="0" applyBorder="1" applyAlignment="1">
      <alignment horizontal="center"/>
    </xf>
    <xf numFmtId="0" fontId="0" fillId="0" borderId="22" xfId="0" applyBorder="1" applyAlignment="1">
      <alignment horizontal="center"/>
    </xf>
    <xf numFmtId="0" fontId="0" fillId="0" borderId="27" xfId="0" applyBorder="1" applyAlignment="1">
      <alignment horizontal="center"/>
    </xf>
    <xf numFmtId="0" fontId="0" fillId="13" borderId="12" xfId="0" applyFill="1" applyBorder="1" applyAlignment="1">
      <alignment horizontal="center" vertical="top" wrapText="1"/>
    </xf>
    <xf numFmtId="0" fontId="0" fillId="3" borderId="12" xfId="0" applyFill="1" applyBorder="1" applyAlignment="1" applyProtection="1">
      <alignment horizontal="left" vertical="top"/>
      <protection locked="0"/>
    </xf>
    <xf numFmtId="0" fontId="1" fillId="0" borderId="23" xfId="0" applyFont="1" applyBorder="1" applyAlignment="1">
      <alignment horizontal="center" wrapText="1"/>
    </xf>
    <xf numFmtId="0" fontId="1" fillId="0" borderId="24" xfId="0" applyFont="1" applyBorder="1" applyAlignment="1">
      <alignment horizontal="center" wrapText="1"/>
    </xf>
    <xf numFmtId="0" fontId="0" fillId="3" borderId="12" xfId="0" applyFill="1" applyBorder="1" applyAlignment="1" applyProtection="1">
      <alignment horizontal="left" vertical="top" wrapText="1"/>
      <protection locked="0"/>
    </xf>
    <xf numFmtId="0" fontId="1" fillId="0" borderId="23" xfId="0" applyFont="1" applyBorder="1" applyAlignment="1">
      <alignment horizontal="center" vertical="top" wrapText="1"/>
    </xf>
    <xf numFmtId="0" fontId="1" fillId="0" borderId="24" xfId="0" applyFont="1" applyBorder="1" applyAlignment="1">
      <alignment horizontal="center" vertical="top" wrapText="1"/>
    </xf>
    <xf numFmtId="0" fontId="0" fillId="13" borderId="13" xfId="0" applyFill="1" applyBorder="1" applyAlignment="1">
      <alignment horizontal="center" vertical="top" wrapText="1"/>
    </xf>
    <xf numFmtId="0" fontId="0" fillId="13" borderId="15" xfId="0" applyFill="1" applyBorder="1" applyAlignment="1">
      <alignment horizontal="center" vertical="top" wrapText="1"/>
    </xf>
    <xf numFmtId="0" fontId="0" fillId="0" borderId="12" xfId="0" applyBorder="1" applyAlignment="1">
      <alignment horizontal="left" vertical="top"/>
    </xf>
    <xf numFmtId="0" fontId="2" fillId="0" borderId="19" xfId="0" applyFont="1" applyBorder="1" applyAlignment="1">
      <alignment horizontal="center" vertical="top"/>
    </xf>
    <xf numFmtId="0" fontId="11" fillId="0" borderId="12" xfId="0" applyFont="1" applyBorder="1" applyAlignment="1">
      <alignment horizontal="center" vertical="top" wrapText="1"/>
    </xf>
    <xf numFmtId="0" fontId="0" fillId="7" borderId="17" xfId="0" applyFill="1" applyBorder="1" applyAlignment="1">
      <alignment horizontal="center" wrapText="1"/>
    </xf>
    <xf numFmtId="0" fontId="0" fillId="7" borderId="19" xfId="0" applyFill="1" applyBorder="1" applyAlignment="1">
      <alignment horizontal="center" wrapText="1"/>
    </xf>
    <xf numFmtId="0" fontId="10" fillId="0" borderId="12" xfId="0" applyFont="1" applyBorder="1" applyAlignment="1">
      <alignment horizontal="center" vertical="top" wrapText="1"/>
    </xf>
    <xf numFmtId="0" fontId="1" fillId="0" borderId="13" xfId="0" applyFont="1" applyBorder="1" applyAlignment="1">
      <alignment horizontal="center"/>
    </xf>
    <xf numFmtId="0" fontId="1" fillId="0" borderId="14" xfId="0" applyFont="1" applyBorder="1" applyAlignment="1">
      <alignment horizontal="center"/>
    </xf>
    <xf numFmtId="0" fontId="1" fillId="0" borderId="15" xfId="0" applyFont="1" applyBorder="1" applyAlignment="1">
      <alignment horizontal="center"/>
    </xf>
    <xf numFmtId="0" fontId="0" fillId="0" borderId="23" xfId="0" applyBorder="1" applyAlignment="1">
      <alignment horizontal="center" vertical="top"/>
    </xf>
    <xf numFmtId="0" fontId="0" fillId="0" borderId="24" xfId="0" applyBorder="1" applyAlignment="1">
      <alignment horizontal="center" vertical="top"/>
    </xf>
    <xf numFmtId="0" fontId="0" fillId="0" borderId="25" xfId="0" applyBorder="1" applyAlignment="1">
      <alignment horizontal="center" vertical="top"/>
    </xf>
    <xf numFmtId="0" fontId="0" fillId="0" borderId="26" xfId="0" applyBorder="1" applyAlignment="1">
      <alignment horizontal="center" vertical="top"/>
    </xf>
    <xf numFmtId="0" fontId="0" fillId="0" borderId="22" xfId="0" applyBorder="1" applyAlignment="1">
      <alignment horizontal="center" vertical="top"/>
    </xf>
    <xf numFmtId="0" fontId="0" fillId="0" borderId="27" xfId="0" applyBorder="1" applyAlignment="1">
      <alignment horizontal="center" vertical="top"/>
    </xf>
    <xf numFmtId="0" fontId="0" fillId="3" borderId="13" xfId="0" applyFill="1" applyBorder="1" applyAlignment="1" applyProtection="1">
      <alignment vertical="top" wrapText="1"/>
      <protection locked="0"/>
    </xf>
    <xf numFmtId="0" fontId="0" fillId="3" borderId="14" xfId="0" applyFill="1" applyBorder="1" applyAlignment="1" applyProtection="1">
      <alignment vertical="top" wrapText="1"/>
      <protection locked="0"/>
    </xf>
    <xf numFmtId="0" fontId="0" fillId="3" borderId="15" xfId="0" applyFill="1" applyBorder="1" applyAlignment="1" applyProtection="1">
      <alignment vertical="top" wrapText="1"/>
      <protection locked="0"/>
    </xf>
    <xf numFmtId="49" fontId="0" fillId="3" borderId="13" xfId="0" applyNumberFormat="1" applyFill="1" applyBorder="1" applyAlignment="1" applyProtection="1">
      <alignment vertical="top" wrapText="1"/>
      <protection locked="0"/>
    </xf>
    <xf numFmtId="49" fontId="0" fillId="3" borderId="14" xfId="0" applyNumberFormat="1" applyFill="1" applyBorder="1" applyAlignment="1" applyProtection="1">
      <alignment vertical="top" wrapText="1"/>
      <protection locked="0"/>
    </xf>
    <xf numFmtId="49" fontId="0" fillId="3" borderId="15" xfId="0" applyNumberFormat="1" applyFill="1" applyBorder="1" applyAlignment="1" applyProtection="1">
      <alignment vertical="top" wrapText="1"/>
      <protection locked="0"/>
    </xf>
    <xf numFmtId="0" fontId="0" fillId="2" borderId="13" xfId="0" applyFill="1" applyBorder="1" applyAlignment="1">
      <alignment horizontal="center" vertical="top" wrapText="1"/>
    </xf>
    <xf numFmtId="0" fontId="0" fillId="2" borderId="15" xfId="0" applyFill="1" applyBorder="1" applyAlignment="1">
      <alignment horizontal="center" vertical="top" wrapText="1"/>
    </xf>
    <xf numFmtId="0" fontId="5" fillId="0" borderId="0" xfId="0" applyFont="1" applyAlignment="1">
      <alignment horizontal="left" vertical="center" wrapText="1"/>
    </xf>
    <xf numFmtId="0" fontId="1" fillId="0" borderId="12" xfId="0" applyFont="1" applyBorder="1" applyAlignment="1">
      <alignment horizontal="center"/>
    </xf>
    <xf numFmtId="0" fontId="0" fillId="3" borderId="12" xfId="0" applyFill="1" applyBorder="1" applyAlignment="1" applyProtection="1">
      <alignment vertical="top" wrapText="1"/>
      <protection locked="0"/>
    </xf>
    <xf numFmtId="49" fontId="0" fillId="8" borderId="13" xfId="0" applyNumberFormat="1" applyFill="1" applyBorder="1" applyAlignment="1" applyProtection="1">
      <alignment horizontal="center" vertical="top" wrapText="1"/>
      <protection locked="0"/>
    </xf>
    <xf numFmtId="49" fontId="0" fillId="8" borderId="14" xfId="0" applyNumberFormat="1" applyFill="1" applyBorder="1" applyAlignment="1" applyProtection="1">
      <alignment horizontal="center" vertical="top" wrapText="1"/>
      <protection locked="0"/>
    </xf>
    <xf numFmtId="49" fontId="0" fillId="8" borderId="15" xfId="0" applyNumberFormat="1" applyFill="1" applyBorder="1" applyAlignment="1" applyProtection="1">
      <alignment horizontal="center" vertical="top" wrapText="1"/>
      <protection locked="0"/>
    </xf>
    <xf numFmtId="0" fontId="0" fillId="3" borderId="12" xfId="0" applyFill="1" applyBorder="1" applyAlignment="1" applyProtection="1">
      <alignment horizontal="left"/>
      <protection locked="0"/>
    </xf>
    <xf numFmtId="0" fontId="0" fillId="3" borderId="19" xfId="0" applyFill="1" applyBorder="1" applyAlignment="1" applyProtection="1">
      <alignment horizontal="left" vertical="top" wrapText="1"/>
      <protection locked="0"/>
    </xf>
    <xf numFmtId="0" fontId="1" fillId="0" borderId="12" xfId="0" applyFont="1" applyBorder="1" applyAlignment="1">
      <alignment horizontal="center" wrapText="1"/>
    </xf>
    <xf numFmtId="0" fontId="0" fillId="3" borderId="13" xfId="0" applyFill="1" applyBorder="1" applyAlignment="1" applyProtection="1">
      <alignment horizontal="left"/>
      <protection locked="0"/>
    </xf>
    <xf numFmtId="0" fontId="0" fillId="3" borderId="15" xfId="0" applyFill="1" applyBorder="1" applyAlignment="1" applyProtection="1">
      <alignment horizontal="left"/>
      <protection locked="0"/>
    </xf>
    <xf numFmtId="0" fontId="1" fillId="0" borderId="13" xfId="0" applyFont="1" applyBorder="1" applyAlignment="1">
      <alignment horizontal="center" wrapText="1"/>
    </xf>
    <xf numFmtId="0" fontId="1" fillId="0" borderId="14" xfId="0" applyFont="1" applyBorder="1" applyAlignment="1">
      <alignment horizontal="center" wrapText="1"/>
    </xf>
    <xf numFmtId="0" fontId="1" fillId="0" borderId="15" xfId="0" applyFont="1" applyBorder="1" applyAlignment="1">
      <alignment horizontal="center" wrapText="1"/>
    </xf>
    <xf numFmtId="0" fontId="0" fillId="0" borderId="17" xfId="0" applyBorder="1" applyAlignment="1">
      <alignment horizontal="center"/>
    </xf>
    <xf numFmtId="0" fontId="0" fillId="0" borderId="19" xfId="0" applyBorder="1" applyAlignment="1">
      <alignment horizontal="center"/>
    </xf>
    <xf numFmtId="0" fontId="0" fillId="8" borderId="13" xfId="0" applyFill="1" applyBorder="1" applyAlignment="1" applyProtection="1">
      <alignment horizontal="center" vertical="top" wrapText="1"/>
      <protection locked="0"/>
    </xf>
    <xf numFmtId="0" fontId="0" fillId="8" borderId="15" xfId="0" applyFill="1" applyBorder="1" applyAlignment="1" applyProtection="1">
      <alignment horizontal="center" vertical="top" wrapText="1"/>
      <protection locked="0"/>
    </xf>
    <xf numFmtId="0" fontId="0" fillId="3" borderId="13" xfId="0" applyFill="1" applyBorder="1" applyAlignment="1" applyProtection="1">
      <alignment horizontal="center" vertical="top" wrapText="1"/>
      <protection locked="0"/>
    </xf>
    <xf numFmtId="0" fontId="0" fillId="3" borderId="14" xfId="0" applyFill="1" applyBorder="1" applyAlignment="1" applyProtection="1">
      <alignment horizontal="center" vertical="top" wrapText="1"/>
      <protection locked="0"/>
    </xf>
    <xf numFmtId="0" fontId="0" fillId="3" borderId="15" xfId="0" applyFill="1" applyBorder="1" applyAlignment="1" applyProtection="1">
      <alignment horizontal="center" vertical="top" wrapText="1"/>
      <protection locked="0"/>
    </xf>
    <xf numFmtId="0" fontId="2" fillId="12" borderId="12" xfId="0" applyFont="1" applyFill="1" applyBorder="1" applyAlignment="1">
      <alignment horizontal="center" vertical="top" wrapText="1"/>
    </xf>
    <xf numFmtId="0" fontId="5" fillId="0" borderId="0" xfId="0" applyFont="1" applyAlignment="1">
      <alignment horizontal="left" vertical="center"/>
    </xf>
    <xf numFmtId="0" fontId="2" fillId="3" borderId="12" xfId="0" applyFont="1" applyFill="1" applyBorder="1" applyAlignment="1" applyProtection="1">
      <alignment horizontal="left" vertical="top" wrapText="1"/>
      <protection locked="0"/>
    </xf>
    <xf numFmtId="0" fontId="0" fillId="0" borderId="13" xfId="0" applyBorder="1" applyAlignment="1">
      <alignment horizontal="left"/>
    </xf>
    <xf numFmtId="0" fontId="0" fillId="0" borderId="15" xfId="0" applyBorder="1" applyAlignment="1">
      <alignment horizontal="left"/>
    </xf>
    <xf numFmtId="0" fontId="2" fillId="0" borderId="13" xfId="0" applyFont="1" applyBorder="1" applyAlignment="1">
      <alignment horizontal="left" vertical="top"/>
    </xf>
    <xf numFmtId="0" fontId="2" fillId="0" borderId="15" xfId="0" applyFont="1" applyBorder="1" applyAlignment="1">
      <alignment horizontal="left" vertical="top"/>
    </xf>
    <xf numFmtId="0" fontId="2" fillId="0" borderId="12" xfId="0" applyFont="1" applyBorder="1" applyAlignment="1">
      <alignment horizontal="left" vertical="top"/>
    </xf>
    <xf numFmtId="0" fontId="0" fillId="0" borderId="5" xfId="0" applyBorder="1" applyAlignment="1">
      <alignment horizontal="left" vertical="top"/>
    </xf>
    <xf numFmtId="0" fontId="0" fillId="0" borderId="6" xfId="0" applyBorder="1" applyAlignment="1">
      <alignment horizontal="left" vertical="top"/>
    </xf>
    <xf numFmtId="0" fontId="0" fillId="0" borderId="7" xfId="0" applyBorder="1" applyAlignment="1">
      <alignment horizontal="left" vertical="top"/>
    </xf>
    <xf numFmtId="0" fontId="0" fillId="2" borderId="12" xfId="0" applyFill="1" applyBorder="1" applyAlignment="1">
      <alignment horizontal="right" vertical="top"/>
    </xf>
    <xf numFmtId="0" fontId="0" fillId="2" borderId="12" xfId="0" applyFill="1" applyBorder="1" applyAlignment="1">
      <alignment horizontal="left" vertical="top"/>
    </xf>
    <xf numFmtId="0" fontId="0" fillId="2" borderId="12" xfId="1" applyFont="1" applyFill="1" applyBorder="1" applyAlignment="1" applyProtection="1">
      <alignment horizontal="left" vertical="top" wrapText="1"/>
    </xf>
    <xf numFmtId="0" fontId="13" fillId="2" borderId="12" xfId="1" applyFont="1" applyFill="1" applyBorder="1" applyAlignment="1" applyProtection="1">
      <alignment horizontal="left" vertical="top" wrapText="1"/>
    </xf>
    <xf numFmtId="0" fontId="0" fillId="2" borderId="12" xfId="0" applyFill="1" applyBorder="1" applyAlignment="1">
      <alignment horizontal="left" vertical="top" wrapText="1"/>
    </xf>
    <xf numFmtId="0" fontId="0" fillId="2" borderId="31" xfId="0" applyFill="1" applyBorder="1" applyAlignment="1">
      <alignment horizontal="left" vertical="center" wrapText="1"/>
    </xf>
    <xf numFmtId="0" fontId="0" fillId="2" borderId="0" xfId="0" applyFill="1" applyAlignment="1">
      <alignment horizontal="left" vertical="center" wrapText="1"/>
    </xf>
    <xf numFmtId="0" fontId="2" fillId="0" borderId="12" xfId="0" applyFont="1" applyBorder="1" applyAlignment="1">
      <alignment horizontal="center" vertical="top" wrapText="1"/>
    </xf>
    <xf numFmtId="0" fontId="5" fillId="0" borderId="22" xfId="0" applyFont="1" applyBorder="1" applyAlignment="1">
      <alignment horizontal="left" vertical="center" wrapText="1"/>
    </xf>
    <xf numFmtId="0" fontId="0" fillId="0" borderId="23" xfId="0" applyBorder="1" applyAlignment="1">
      <alignment horizontal="left" vertical="top" wrapText="1"/>
    </xf>
    <xf numFmtId="0" fontId="0" fillId="0" borderId="25" xfId="0" applyBorder="1" applyAlignment="1">
      <alignment horizontal="left" vertical="top" wrapText="1"/>
    </xf>
    <xf numFmtId="0" fontId="0" fillId="0" borderId="26" xfId="0" applyBorder="1" applyAlignment="1">
      <alignment horizontal="left" vertical="top" wrapText="1"/>
    </xf>
    <xf numFmtId="0" fontId="0" fillId="0" borderId="27" xfId="0" applyBorder="1" applyAlignment="1">
      <alignment horizontal="left" vertical="top" wrapText="1"/>
    </xf>
    <xf numFmtId="0" fontId="1" fillId="0" borderId="23" xfId="0" applyFont="1" applyBorder="1" applyAlignment="1">
      <alignment horizontal="center"/>
    </xf>
    <xf numFmtId="0" fontId="1" fillId="0" borderId="24" xfId="0" applyFont="1" applyBorder="1" applyAlignment="1">
      <alignment horizontal="center"/>
    </xf>
    <xf numFmtId="0" fontId="1" fillId="0" borderId="25" xfId="0" applyFont="1" applyBorder="1" applyAlignment="1">
      <alignment horizontal="center"/>
    </xf>
    <xf numFmtId="0" fontId="1" fillId="9" borderId="23" xfId="0" applyFont="1" applyFill="1" applyBorder="1" applyAlignment="1">
      <alignment horizontal="center"/>
    </xf>
    <xf numFmtId="0" fontId="1" fillId="9" borderId="24" xfId="0" applyFont="1" applyFill="1" applyBorder="1" applyAlignment="1">
      <alignment horizontal="center"/>
    </xf>
    <xf numFmtId="0" fontId="1" fillId="14" borderId="12" xfId="0" applyFont="1" applyFill="1" applyBorder="1" applyAlignment="1">
      <alignment horizontal="center"/>
    </xf>
    <xf numFmtId="0" fontId="1" fillId="11" borderId="15" xfId="0" applyFont="1" applyFill="1" applyBorder="1" applyAlignment="1">
      <alignment horizontal="center"/>
    </xf>
    <xf numFmtId="0" fontId="1" fillId="11" borderId="12" xfId="0" applyFont="1" applyFill="1" applyBorder="1" applyAlignment="1">
      <alignment horizontal="center"/>
    </xf>
    <xf numFmtId="0" fontId="1" fillId="4" borderId="15" xfId="0" applyFont="1" applyFill="1" applyBorder="1" applyAlignment="1">
      <alignment horizontal="center"/>
    </xf>
    <xf numFmtId="0" fontId="1" fillId="4" borderId="12" xfId="0" applyFont="1" applyFill="1" applyBorder="1" applyAlignment="1">
      <alignment horizontal="center"/>
    </xf>
    <xf numFmtId="0" fontId="0" fillId="12" borderId="23" xfId="0" applyFill="1" applyBorder="1" applyAlignment="1">
      <alignment horizontal="center"/>
    </xf>
    <xf numFmtId="0" fontId="0" fillId="12" borderId="24" xfId="0" applyFill="1" applyBorder="1" applyAlignment="1">
      <alignment horizontal="center"/>
    </xf>
    <xf numFmtId="0" fontId="0" fillId="12" borderId="25" xfId="0" applyFill="1" applyBorder="1" applyAlignment="1">
      <alignment horizontal="center"/>
    </xf>
    <xf numFmtId="0" fontId="0" fillId="12" borderId="31" xfId="0" applyFill="1" applyBorder="1" applyAlignment="1">
      <alignment horizontal="center"/>
    </xf>
    <xf numFmtId="0" fontId="0" fillId="12" borderId="0" xfId="0" applyFill="1" applyAlignment="1">
      <alignment horizontal="center"/>
    </xf>
    <xf numFmtId="0" fontId="0" fillId="12" borderId="30" xfId="0" applyFill="1" applyBorder="1" applyAlignment="1">
      <alignment horizontal="center"/>
    </xf>
    <xf numFmtId="0" fontId="0" fillId="12" borderId="26" xfId="0" applyFill="1" applyBorder="1" applyAlignment="1">
      <alignment horizontal="center"/>
    </xf>
    <xf numFmtId="0" fontId="0" fillId="12" borderId="22" xfId="0" applyFill="1" applyBorder="1" applyAlignment="1">
      <alignment horizontal="center"/>
    </xf>
    <xf numFmtId="0" fontId="0" fillId="12" borderId="27" xfId="0" applyFill="1" applyBorder="1" applyAlignment="1">
      <alignment horizontal="center"/>
    </xf>
    <xf numFmtId="0" fontId="1" fillId="11" borderId="23" xfId="0" applyFont="1" applyFill="1" applyBorder="1" applyAlignment="1">
      <alignment horizontal="center"/>
    </xf>
    <xf numFmtId="0" fontId="1" fillId="11" borderId="24" xfId="0" applyFont="1" applyFill="1" applyBorder="1" applyAlignment="1">
      <alignment horizontal="center"/>
    </xf>
    <xf numFmtId="0" fontId="1" fillId="11" borderId="25" xfId="0" applyFont="1" applyFill="1" applyBorder="1" applyAlignment="1">
      <alignment horizontal="center"/>
    </xf>
    <xf numFmtId="0" fontId="0" fillId="3" borderId="12" xfId="0" applyFill="1" applyBorder="1" applyAlignment="1" applyProtection="1">
      <alignment horizontal="center" vertical="top" wrapText="1"/>
      <protection locked="0"/>
    </xf>
    <xf numFmtId="0" fontId="9" fillId="0" borderId="12" xfId="0" applyFont="1" applyBorder="1" applyAlignment="1">
      <alignment horizontal="center" vertical="top"/>
    </xf>
    <xf numFmtId="0" fontId="0" fillId="3" borderId="13" xfId="0" applyFill="1" applyBorder="1" applyAlignment="1" applyProtection="1">
      <alignment horizontal="left" vertical="top"/>
      <protection locked="0"/>
    </xf>
    <xf numFmtId="0" fontId="0" fillId="3" borderId="15" xfId="0" applyFill="1" applyBorder="1" applyAlignment="1" applyProtection="1">
      <alignment horizontal="left" vertical="top"/>
      <protection locked="0"/>
    </xf>
    <xf numFmtId="9" fontId="0" fillId="3" borderId="13" xfId="2" applyFont="1" applyFill="1" applyBorder="1" applyAlignment="1" applyProtection="1">
      <alignment horizontal="left" vertical="top"/>
      <protection locked="0"/>
    </xf>
    <xf numFmtId="9" fontId="0" fillId="3" borderId="15" xfId="2" applyFont="1" applyFill="1" applyBorder="1" applyAlignment="1" applyProtection="1">
      <alignment horizontal="left" vertical="top"/>
      <protection locked="0"/>
    </xf>
    <xf numFmtId="0" fontId="1" fillId="9" borderId="15" xfId="0" applyFont="1" applyFill="1" applyBorder="1" applyAlignment="1">
      <alignment horizontal="center"/>
    </xf>
    <xf numFmtId="0" fontId="1" fillId="9" borderId="12" xfId="0" applyFont="1" applyFill="1" applyBorder="1" applyAlignment="1">
      <alignment horizontal="center"/>
    </xf>
    <xf numFmtId="0" fontId="6" fillId="0" borderId="12" xfId="1" applyBorder="1" applyAlignment="1" applyProtection="1">
      <alignment horizontal="left" vertical="top" wrapText="1"/>
    </xf>
    <xf numFmtId="0" fontId="1" fillId="4" borderId="12" xfId="0" applyFont="1" applyFill="1" applyBorder="1" applyAlignment="1">
      <alignment horizontal="center" vertical="top" wrapText="1"/>
    </xf>
    <xf numFmtId="0" fontId="2" fillId="0" borderId="12" xfId="0" applyFont="1" applyBorder="1" applyAlignment="1">
      <alignment horizontal="center" vertical="top"/>
    </xf>
    <xf numFmtId="0" fontId="10" fillId="0" borderId="13" xfId="0" applyFont="1" applyBorder="1" applyAlignment="1">
      <alignment horizontal="center" wrapText="1"/>
    </xf>
    <xf numFmtId="0" fontId="10" fillId="0" borderId="14" xfId="0" applyFont="1" applyBorder="1" applyAlignment="1">
      <alignment horizontal="center" wrapText="1"/>
    </xf>
    <xf numFmtId="0" fontId="10" fillId="0" borderId="15" xfId="0" applyFont="1" applyBorder="1" applyAlignment="1">
      <alignment horizontal="center" wrapText="1"/>
    </xf>
    <xf numFmtId="0" fontId="1" fillId="14" borderId="15" xfId="0" applyFont="1" applyFill="1" applyBorder="1" applyAlignment="1">
      <alignment horizontal="center"/>
    </xf>
    <xf numFmtId="0" fontId="0" fillId="2" borderId="13" xfId="0" applyFill="1" applyBorder="1" applyAlignment="1">
      <alignment horizontal="left" vertical="top" wrapText="1"/>
    </xf>
    <xf numFmtId="0" fontId="0" fillId="2" borderId="14" xfId="0" applyFill="1" applyBorder="1" applyAlignment="1">
      <alignment horizontal="left" vertical="top" wrapText="1"/>
    </xf>
    <xf numFmtId="0" fontId="0" fillId="3" borderId="14" xfId="0" applyFill="1" applyBorder="1" applyAlignment="1" applyProtection="1">
      <alignment horizontal="left" vertical="top"/>
      <protection locked="0"/>
    </xf>
    <xf numFmtId="0" fontId="0" fillId="2" borderId="13" xfId="0" applyFill="1" applyBorder="1" applyAlignment="1">
      <alignment vertical="top" wrapText="1"/>
    </xf>
    <xf numFmtId="0" fontId="0" fillId="2" borderId="14" xfId="0" applyFill="1" applyBorder="1" applyAlignment="1">
      <alignment vertical="top" wrapText="1"/>
    </xf>
    <xf numFmtId="0" fontId="0" fillId="2" borderId="15" xfId="0" applyFill="1" applyBorder="1" applyAlignment="1">
      <alignment vertical="top" wrapText="1"/>
    </xf>
    <xf numFmtId="0" fontId="6" fillId="2" borderId="13" xfId="1" applyFill="1" applyBorder="1" applyAlignment="1">
      <alignment horizontal="left" wrapText="1"/>
    </xf>
    <xf numFmtId="0" fontId="6" fillId="2" borderId="14" xfId="1" applyFill="1" applyBorder="1" applyAlignment="1">
      <alignment horizontal="left" wrapText="1"/>
    </xf>
    <xf numFmtId="0" fontId="6" fillId="2" borderId="15" xfId="1" applyFill="1" applyBorder="1" applyAlignment="1">
      <alignment horizontal="left" wrapText="1"/>
    </xf>
    <xf numFmtId="0" fontId="1" fillId="9" borderId="13" xfId="0" applyFont="1" applyFill="1" applyBorder="1" applyAlignment="1">
      <alignment horizontal="center"/>
    </xf>
    <xf numFmtId="0" fontId="1" fillId="9" borderId="14" xfId="0" applyFont="1" applyFill="1" applyBorder="1" applyAlignment="1">
      <alignment horizontal="center"/>
    </xf>
    <xf numFmtId="0" fontId="0" fillId="8" borderId="13" xfId="0" applyFill="1" applyBorder="1" applyAlignment="1">
      <alignment horizontal="left" vertical="top" wrapText="1"/>
    </xf>
    <xf numFmtId="0" fontId="0" fillId="8" borderId="14" xfId="0" applyFill="1" applyBorder="1" applyAlignment="1">
      <alignment horizontal="left" vertical="top" wrapText="1"/>
    </xf>
    <xf numFmtId="0" fontId="0" fillId="8" borderId="15" xfId="0" applyFill="1" applyBorder="1" applyAlignment="1">
      <alignment horizontal="left" vertical="top" wrapText="1"/>
    </xf>
    <xf numFmtId="0" fontId="0" fillId="11" borderId="23" xfId="0" applyFill="1" applyBorder="1" applyAlignment="1">
      <alignment horizontal="center" vertical="center"/>
    </xf>
    <xf numFmtId="0" fontId="0" fillId="11" borderId="25" xfId="0" applyFill="1" applyBorder="1" applyAlignment="1">
      <alignment horizontal="center" vertical="center"/>
    </xf>
    <xf numFmtId="0" fontId="0" fillId="11" borderId="31" xfId="0" applyFill="1" applyBorder="1" applyAlignment="1">
      <alignment horizontal="center" vertical="center"/>
    </xf>
    <xf numFmtId="0" fontId="0" fillId="11" borderId="30" xfId="0" applyFill="1" applyBorder="1" applyAlignment="1">
      <alignment horizontal="center" vertical="center"/>
    </xf>
    <xf numFmtId="0" fontId="0" fillId="0" borderId="12" xfId="0" applyBorder="1" applyAlignment="1">
      <alignment horizontal="center" vertical="center"/>
    </xf>
    <xf numFmtId="0" fontId="7" fillId="2" borderId="13" xfId="0" applyFont="1" applyFill="1" applyBorder="1" applyAlignment="1">
      <alignment horizontal="right" vertical="top" wrapText="1"/>
    </xf>
    <xf numFmtId="0" fontId="0" fillId="2" borderId="14" xfId="0" applyFill="1" applyBorder="1" applyAlignment="1">
      <alignment horizontal="right" vertical="top" wrapText="1"/>
    </xf>
    <xf numFmtId="0" fontId="0" fillId="2" borderId="15" xfId="0" applyFill="1" applyBorder="1" applyAlignment="1">
      <alignment horizontal="right" vertical="top" wrapText="1"/>
    </xf>
    <xf numFmtId="0" fontId="7" fillId="2" borderId="13" xfId="0" applyFont="1" applyFill="1" applyBorder="1" applyAlignment="1" applyProtection="1">
      <alignment horizontal="left" vertical="top" wrapText="1"/>
      <protection locked="0"/>
    </xf>
    <xf numFmtId="0" fontId="0" fillId="2" borderId="14" xfId="0" applyFill="1" applyBorder="1" applyAlignment="1" applyProtection="1">
      <alignment horizontal="left" vertical="top" wrapText="1"/>
      <protection locked="0"/>
    </xf>
    <xf numFmtId="0" fontId="0" fillId="2" borderId="15" xfId="0" applyFill="1" applyBorder="1" applyAlignment="1" applyProtection="1">
      <alignment horizontal="left" vertical="top" wrapText="1"/>
      <protection locked="0"/>
    </xf>
    <xf numFmtId="0" fontId="0" fillId="3" borderId="17" xfId="0" applyFill="1" applyBorder="1" applyAlignment="1" applyProtection="1">
      <alignment horizontal="left" vertical="top" wrapText="1"/>
      <protection locked="0"/>
    </xf>
    <xf numFmtId="0" fontId="1" fillId="11" borderId="12" xfId="0" applyFont="1" applyFill="1" applyBorder="1" applyAlignment="1">
      <alignment horizontal="center" vertical="top" wrapText="1"/>
    </xf>
    <xf numFmtId="0" fontId="1" fillId="9" borderId="13" xfId="0" applyFont="1" applyFill="1" applyBorder="1" applyAlignment="1">
      <alignment horizontal="center" wrapText="1"/>
    </xf>
    <xf numFmtId="0" fontId="1" fillId="9" borderId="14" xfId="0" applyFont="1" applyFill="1" applyBorder="1" applyAlignment="1">
      <alignment horizontal="center" wrapText="1"/>
    </xf>
    <xf numFmtId="0" fontId="1" fillId="9" borderId="15" xfId="0" applyFont="1" applyFill="1" applyBorder="1" applyAlignment="1">
      <alignment horizontal="center" wrapText="1"/>
    </xf>
    <xf numFmtId="0" fontId="0" fillId="2" borderId="23" xfId="0" applyFill="1" applyBorder="1" applyAlignment="1">
      <alignment horizontal="left" vertical="top" wrapText="1"/>
    </xf>
    <xf numFmtId="0" fontId="0" fillId="2" borderId="24" xfId="0" applyFill="1" applyBorder="1" applyAlignment="1">
      <alignment horizontal="left" vertical="top" wrapText="1"/>
    </xf>
    <xf numFmtId="0" fontId="0" fillId="2" borderId="25" xfId="0" applyFill="1" applyBorder="1" applyAlignment="1">
      <alignment horizontal="left" vertical="top" wrapText="1"/>
    </xf>
    <xf numFmtId="0" fontId="0" fillId="3" borderId="23" xfId="0" applyFill="1" applyBorder="1" applyAlignment="1" applyProtection="1">
      <alignment horizontal="left" vertical="top" wrapText="1"/>
      <protection locked="0"/>
    </xf>
    <xf numFmtId="0" fontId="0" fillId="3" borderId="25" xfId="0" applyFill="1" applyBorder="1" applyAlignment="1" applyProtection="1">
      <alignment horizontal="left" vertical="top" wrapText="1"/>
      <protection locked="0"/>
    </xf>
    <xf numFmtId="0" fontId="0" fillId="3" borderId="31" xfId="0" applyFill="1" applyBorder="1" applyAlignment="1" applyProtection="1">
      <alignment horizontal="left" vertical="top" wrapText="1"/>
      <protection locked="0"/>
    </xf>
    <xf numFmtId="0" fontId="0" fillId="3" borderId="0" xfId="0" applyFill="1" applyAlignment="1" applyProtection="1">
      <alignment horizontal="left" vertical="top" wrapText="1"/>
      <protection locked="0"/>
    </xf>
    <xf numFmtId="0" fontId="0" fillId="3" borderId="30" xfId="0" applyFill="1" applyBorder="1" applyAlignment="1" applyProtection="1">
      <alignment horizontal="left" vertical="top" wrapText="1"/>
      <protection locked="0"/>
    </xf>
    <xf numFmtId="0" fontId="0" fillId="3" borderId="26" xfId="0" applyFill="1" applyBorder="1" applyAlignment="1" applyProtection="1">
      <alignment horizontal="left" vertical="top" wrapText="1"/>
      <protection locked="0"/>
    </xf>
    <xf numFmtId="0" fontId="0" fillId="3" borderId="22" xfId="0" applyFill="1" applyBorder="1" applyAlignment="1" applyProtection="1">
      <alignment horizontal="left" vertical="top" wrapText="1"/>
      <protection locked="0"/>
    </xf>
    <xf numFmtId="0" fontId="0" fillId="3" borderId="27" xfId="0" applyFill="1" applyBorder="1" applyAlignment="1" applyProtection="1">
      <alignment horizontal="left" vertical="top" wrapText="1"/>
      <protection locked="0"/>
    </xf>
    <xf numFmtId="0" fontId="0" fillId="2" borderId="12" xfId="0" applyFill="1" applyBorder="1" applyAlignment="1">
      <alignment horizontal="left" wrapText="1"/>
    </xf>
    <xf numFmtId="0" fontId="0" fillId="2" borderId="24" xfId="1" applyFont="1" applyFill="1" applyBorder="1" applyAlignment="1" applyProtection="1">
      <alignment horizontal="left" vertical="top" wrapText="1"/>
    </xf>
    <xf numFmtId="0" fontId="0" fillId="2" borderId="25" xfId="1" applyFont="1" applyFill="1" applyBorder="1" applyAlignment="1" applyProtection="1">
      <alignment horizontal="left" vertical="top" wrapText="1"/>
    </xf>
    <xf numFmtId="0" fontId="0" fillId="2" borderId="12" xfId="0" applyFill="1" applyBorder="1" applyAlignment="1">
      <alignment vertical="top" wrapText="1"/>
    </xf>
    <xf numFmtId="0" fontId="0" fillId="2" borderId="15" xfId="0" applyFill="1" applyBorder="1" applyAlignment="1">
      <alignment horizontal="left" vertical="top" wrapText="1"/>
    </xf>
    <xf numFmtId="0" fontId="0" fillId="2" borderId="0" xfId="1" applyFont="1" applyFill="1" applyBorder="1" applyAlignment="1" applyProtection="1">
      <alignment vertical="top" wrapText="1"/>
    </xf>
    <xf numFmtId="0" fontId="0" fillId="2" borderId="30" xfId="1" applyFont="1" applyFill="1" applyBorder="1" applyAlignment="1" applyProtection="1">
      <alignment vertical="top" wrapText="1"/>
    </xf>
    <xf numFmtId="0" fontId="0" fillId="2" borderId="13" xfId="1" applyFont="1" applyFill="1" applyBorder="1" applyAlignment="1" applyProtection="1">
      <alignment vertical="top" wrapText="1"/>
    </xf>
    <xf numFmtId="0" fontId="0" fillId="2" borderId="14" xfId="1" applyFont="1" applyFill="1" applyBorder="1" applyAlignment="1" applyProtection="1">
      <alignment vertical="top" wrapText="1"/>
    </xf>
    <xf numFmtId="0" fontId="0" fillId="2" borderId="15" xfId="1" applyFont="1" applyFill="1" applyBorder="1" applyAlignment="1" applyProtection="1">
      <alignment vertical="top" wrapText="1"/>
    </xf>
    <xf numFmtId="0" fontId="0" fillId="11" borderId="12" xfId="0" applyFill="1" applyBorder="1" applyAlignment="1">
      <alignment horizontal="center" vertical="center"/>
    </xf>
    <xf numFmtId="0" fontId="0" fillId="2" borderId="13" xfId="1" applyFont="1" applyFill="1" applyBorder="1" applyAlignment="1" applyProtection="1">
      <alignment horizontal="left" vertical="top" wrapText="1"/>
    </xf>
    <xf numFmtId="0" fontId="0" fillId="2" borderId="14" xfId="1" applyFont="1" applyFill="1" applyBorder="1" applyAlignment="1" applyProtection="1">
      <alignment horizontal="left" vertical="top" wrapText="1"/>
    </xf>
    <xf numFmtId="0" fontId="0" fillId="2" borderId="13" xfId="1" applyFont="1" applyFill="1" applyBorder="1" applyAlignment="1" applyProtection="1">
      <alignment horizontal="center" vertical="top" wrapText="1"/>
    </xf>
    <xf numFmtId="0" fontId="0" fillId="2" borderId="14" xfId="1" applyFont="1" applyFill="1" applyBorder="1" applyAlignment="1" applyProtection="1">
      <alignment horizontal="center" vertical="top" wrapText="1"/>
    </xf>
    <xf numFmtId="0" fontId="0" fillId="7" borderId="23" xfId="0" applyFill="1" applyBorder="1" applyAlignment="1">
      <alignment horizontal="left" vertical="top" wrapText="1"/>
    </xf>
    <xf numFmtId="0" fontId="0" fillId="7" borderId="24" xfId="0" applyFill="1" applyBorder="1" applyAlignment="1">
      <alignment horizontal="left" vertical="top" wrapText="1"/>
    </xf>
    <xf numFmtId="0" fontId="0" fillId="7" borderId="25" xfId="0" applyFill="1" applyBorder="1" applyAlignment="1">
      <alignment horizontal="left" vertical="top" wrapText="1"/>
    </xf>
    <xf numFmtId="0" fontId="2" fillId="0" borderId="12" xfId="0" applyFont="1" applyBorder="1" applyAlignment="1" applyProtection="1">
      <alignment horizontal="center" vertical="top"/>
      <protection locked="0"/>
    </xf>
    <xf numFmtId="0" fontId="0" fillId="3" borderId="14" xfId="0" applyFill="1" applyBorder="1" applyAlignment="1" applyProtection="1">
      <alignment horizontal="left"/>
      <protection locked="0"/>
    </xf>
    <xf numFmtId="0" fontId="0" fillId="7" borderId="26" xfId="0" applyFill="1" applyBorder="1" applyAlignment="1">
      <alignment horizontal="center" vertical="top" wrapText="1"/>
    </xf>
    <xf numFmtId="0" fontId="0" fillId="7" borderId="22" xfId="0" applyFill="1" applyBorder="1" applyAlignment="1">
      <alignment horizontal="center" vertical="top" wrapText="1"/>
    </xf>
    <xf numFmtId="0" fontId="1" fillId="0" borderId="12" xfId="0" applyFont="1" applyBorder="1" applyAlignment="1">
      <alignment horizontal="center" vertical="center"/>
    </xf>
    <xf numFmtId="0" fontId="2" fillId="0" borderId="13" xfId="0" applyFont="1" applyBorder="1" applyAlignment="1" applyProtection="1">
      <alignment horizontal="center" vertical="top"/>
      <protection locked="0"/>
    </xf>
    <xf numFmtId="0" fontId="2" fillId="0" borderId="14" xfId="0" applyFont="1" applyBorder="1" applyAlignment="1" applyProtection="1">
      <alignment horizontal="center" vertical="top"/>
      <protection locked="0"/>
    </xf>
    <xf numFmtId="0" fontId="2" fillId="0" borderId="15" xfId="0" applyFont="1" applyBorder="1" applyAlignment="1" applyProtection="1">
      <alignment horizontal="center" vertical="top"/>
      <protection locked="0"/>
    </xf>
    <xf numFmtId="0" fontId="2" fillId="0" borderId="26" xfId="0" applyFont="1" applyBorder="1" applyAlignment="1" applyProtection="1">
      <alignment horizontal="center" vertical="top"/>
      <protection locked="0"/>
    </xf>
    <xf numFmtId="0" fontId="2" fillId="0" borderId="27" xfId="0" applyFont="1" applyBorder="1" applyAlignment="1" applyProtection="1">
      <alignment horizontal="center" vertical="top"/>
      <protection locked="0"/>
    </xf>
    <xf numFmtId="0" fontId="11" fillId="0" borderId="12" xfId="0" applyFont="1" applyBorder="1" applyAlignment="1" applyProtection="1">
      <alignment horizontal="center" vertical="top" wrapText="1"/>
      <protection locked="0"/>
    </xf>
    <xf numFmtId="0" fontId="2" fillId="0" borderId="23" xfId="0" applyFont="1" applyBorder="1" applyAlignment="1" applyProtection="1">
      <alignment horizontal="center" vertical="top"/>
      <protection locked="0"/>
    </xf>
    <xf numFmtId="0" fontId="2" fillId="0" borderId="24" xfId="0" applyFont="1" applyBorder="1" applyAlignment="1" applyProtection="1">
      <alignment horizontal="center" vertical="top"/>
      <protection locked="0"/>
    </xf>
    <xf numFmtId="0" fontId="2" fillId="0" borderId="25" xfId="0" applyFont="1" applyBorder="1" applyAlignment="1" applyProtection="1">
      <alignment horizontal="center" vertical="top"/>
      <protection locked="0"/>
    </xf>
    <xf numFmtId="0" fontId="2" fillId="0" borderId="22" xfId="0" applyFont="1" applyBorder="1" applyAlignment="1" applyProtection="1">
      <alignment horizontal="center" vertical="top"/>
      <protection locked="0"/>
    </xf>
    <xf numFmtId="0" fontId="1" fillId="0" borderId="0" xfId="0" applyFont="1" applyAlignment="1">
      <alignment horizontal="center" vertical="center"/>
    </xf>
    <xf numFmtId="0" fontId="7" fillId="0" borderId="26" xfId="0" applyFont="1" applyBorder="1" applyAlignment="1">
      <alignment horizontal="center" vertical="top" wrapText="1"/>
    </xf>
    <xf numFmtId="0" fontId="7" fillId="0" borderId="22" xfId="0" applyFont="1" applyBorder="1" applyAlignment="1">
      <alignment horizontal="center" vertical="top" wrapText="1"/>
    </xf>
    <xf numFmtId="0" fontId="1" fillId="11" borderId="12" xfId="0" applyFont="1" applyFill="1" applyBorder="1" applyAlignment="1">
      <alignment horizontal="center" wrapText="1"/>
    </xf>
    <xf numFmtId="0" fontId="0" fillId="11" borderId="12" xfId="0" applyFill="1" applyBorder="1" applyAlignment="1">
      <alignment horizontal="center" wrapText="1"/>
    </xf>
    <xf numFmtId="0" fontId="7" fillId="2" borderId="12" xfId="0" applyFont="1" applyFill="1" applyBorder="1" applyAlignment="1">
      <alignment horizontal="left" vertical="top" wrapText="1"/>
    </xf>
    <xf numFmtId="0" fontId="0" fillId="11" borderId="12" xfId="0" applyFill="1" applyBorder="1" applyAlignment="1">
      <alignment horizontal="center" vertical="top" wrapText="1"/>
    </xf>
    <xf numFmtId="0" fontId="7" fillId="0" borderId="23" xfId="0" applyFont="1" applyBorder="1" applyAlignment="1">
      <alignment horizontal="left" vertical="top" wrapText="1"/>
    </xf>
    <xf numFmtId="0" fontId="7" fillId="0" borderId="24" xfId="0" applyFont="1" applyBorder="1" applyAlignment="1">
      <alignment horizontal="left" vertical="top" wrapText="1"/>
    </xf>
    <xf numFmtId="0" fontId="7" fillId="0" borderId="25" xfId="0" applyFont="1" applyBorder="1" applyAlignment="1">
      <alignment horizontal="left" vertical="top" wrapText="1"/>
    </xf>
    <xf numFmtId="0" fontId="1" fillId="2" borderId="12" xfId="0" applyFont="1" applyFill="1" applyBorder="1" applyAlignment="1">
      <alignment horizontal="center" vertical="top" wrapText="1"/>
    </xf>
    <xf numFmtId="0" fontId="1" fillId="3" borderId="12" xfId="0" applyFont="1" applyFill="1" applyBorder="1" applyAlignment="1" applyProtection="1">
      <alignment horizontal="center" vertical="top" wrapText="1"/>
      <protection locked="0"/>
    </xf>
    <xf numFmtId="0" fontId="7" fillId="12" borderId="23" xfId="0" applyFont="1" applyFill="1" applyBorder="1" applyAlignment="1">
      <alignment horizontal="center" vertical="top" wrapText="1"/>
    </xf>
    <xf numFmtId="0" fontId="7" fillId="12" borderId="24" xfId="0" applyFont="1" applyFill="1" applyBorder="1" applyAlignment="1">
      <alignment horizontal="center" vertical="top" wrapText="1"/>
    </xf>
    <xf numFmtId="0" fontId="7" fillId="12" borderId="25" xfId="0" applyFont="1" applyFill="1" applyBorder="1" applyAlignment="1">
      <alignment horizontal="center" vertical="top" wrapText="1"/>
    </xf>
    <xf numFmtId="0" fontId="7" fillId="12" borderId="31" xfId="0" applyFont="1" applyFill="1" applyBorder="1" applyAlignment="1">
      <alignment horizontal="center" vertical="top" wrapText="1"/>
    </xf>
    <xf numFmtId="0" fontId="7" fillId="12" borderId="0" xfId="0" applyFont="1" applyFill="1" applyAlignment="1">
      <alignment horizontal="center" vertical="top" wrapText="1"/>
    </xf>
    <xf numFmtId="0" fontId="7" fillId="12" borderId="30" xfId="0" applyFont="1" applyFill="1" applyBorder="1" applyAlignment="1">
      <alignment horizontal="center" vertical="top" wrapText="1"/>
    </xf>
    <xf numFmtId="0" fontId="7" fillId="12" borderId="26" xfId="0" applyFont="1" applyFill="1" applyBorder="1" applyAlignment="1">
      <alignment horizontal="center" vertical="top" wrapText="1"/>
    </xf>
    <xf numFmtId="0" fontId="7" fillId="12" borderId="22" xfId="0" applyFont="1" applyFill="1" applyBorder="1" applyAlignment="1">
      <alignment horizontal="center" vertical="top" wrapText="1"/>
    </xf>
    <xf numFmtId="0" fontId="7" fillId="12" borderId="27" xfId="0" applyFont="1" applyFill="1" applyBorder="1" applyAlignment="1">
      <alignment horizontal="center" vertical="top" wrapText="1"/>
    </xf>
    <xf numFmtId="0" fontId="7" fillId="12" borderId="12" xfId="0" applyFont="1" applyFill="1" applyBorder="1" applyAlignment="1">
      <alignment horizontal="center" vertical="top" wrapText="1"/>
    </xf>
    <xf numFmtId="0" fontId="0" fillId="3" borderId="17" xfId="0" applyFill="1" applyBorder="1" applyAlignment="1" applyProtection="1">
      <alignment horizontal="left" vertical="top"/>
      <protection locked="0"/>
    </xf>
    <xf numFmtId="0" fontId="0" fillId="11" borderId="12" xfId="0" applyFill="1" applyBorder="1" applyAlignment="1">
      <alignment horizontal="center"/>
    </xf>
    <xf numFmtId="0" fontId="1" fillId="11" borderId="13" xfId="0" applyFont="1" applyFill="1" applyBorder="1" applyAlignment="1">
      <alignment horizontal="center" vertical="top" wrapText="1"/>
    </xf>
    <xf numFmtId="0" fontId="1" fillId="11" borderId="14" xfId="0" applyFont="1" applyFill="1" applyBorder="1" applyAlignment="1">
      <alignment horizontal="center" vertical="top" wrapText="1"/>
    </xf>
    <xf numFmtId="0" fontId="1" fillId="11" borderId="15" xfId="0" applyFont="1" applyFill="1" applyBorder="1" applyAlignment="1">
      <alignment horizontal="center" vertical="top" wrapText="1"/>
    </xf>
    <xf numFmtId="0" fontId="0" fillId="3" borderId="12" xfId="0" applyFill="1" applyBorder="1" applyAlignment="1" applyProtection="1">
      <alignment horizontal="left" wrapText="1"/>
      <protection locked="0"/>
    </xf>
    <xf numFmtId="0" fontId="7" fillId="12" borderId="13" xfId="0" applyFont="1" applyFill="1" applyBorder="1" applyAlignment="1">
      <alignment horizontal="center" vertical="top" wrapText="1"/>
    </xf>
    <xf numFmtId="0" fontId="7" fillId="12" borderId="14" xfId="0" applyFont="1" applyFill="1" applyBorder="1" applyAlignment="1">
      <alignment horizontal="center" vertical="top" wrapText="1"/>
    </xf>
    <xf numFmtId="0" fontId="7" fillId="12" borderId="15" xfId="0" applyFont="1" applyFill="1" applyBorder="1" applyAlignment="1">
      <alignment horizontal="center" vertical="top" wrapText="1"/>
    </xf>
    <xf numFmtId="0" fontId="0" fillId="12" borderId="13" xfId="0" applyFill="1" applyBorder="1" applyAlignment="1">
      <alignment horizontal="center" vertical="top"/>
    </xf>
    <xf numFmtId="0" fontId="0" fillId="12" borderId="14" xfId="0" applyFill="1" applyBorder="1" applyAlignment="1">
      <alignment horizontal="center" vertical="top"/>
    </xf>
    <xf numFmtId="0" fontId="0" fillId="12" borderId="15" xfId="0" applyFill="1" applyBorder="1" applyAlignment="1">
      <alignment horizontal="center" vertical="top"/>
    </xf>
    <xf numFmtId="0" fontId="1" fillId="0" borderId="17" xfId="0" applyFont="1" applyBorder="1" applyAlignment="1">
      <alignment horizontal="center" wrapText="1"/>
    </xf>
    <xf numFmtId="0" fontId="1" fillId="0" borderId="19" xfId="0" applyFont="1" applyBorder="1" applyAlignment="1">
      <alignment horizontal="center" wrapText="1"/>
    </xf>
    <xf numFmtId="0" fontId="1" fillId="0" borderId="17" xfId="0" applyFont="1" applyBorder="1" applyAlignment="1">
      <alignment horizontal="center"/>
    </xf>
    <xf numFmtId="0" fontId="1" fillId="0" borderId="19" xfId="0" applyFont="1" applyBorder="1" applyAlignment="1">
      <alignment horizontal="center"/>
    </xf>
    <xf numFmtId="0" fontId="1" fillId="4" borderId="12" xfId="0" applyFont="1" applyFill="1" applyBorder="1" applyAlignment="1">
      <alignment horizontal="center" wrapText="1"/>
    </xf>
    <xf numFmtId="0" fontId="1" fillId="14" borderId="13" xfId="0" applyFont="1" applyFill="1" applyBorder="1" applyAlignment="1">
      <alignment horizontal="center"/>
    </xf>
    <xf numFmtId="0" fontId="1" fillId="14" borderId="14" xfId="0" applyFont="1" applyFill="1" applyBorder="1" applyAlignment="1">
      <alignment horizontal="center"/>
    </xf>
    <xf numFmtId="0" fontId="0" fillId="13" borderId="12" xfId="0" applyFill="1" applyBorder="1" applyAlignment="1">
      <alignment horizontal="center" vertical="top"/>
    </xf>
    <xf numFmtId="0" fontId="0" fillId="3" borderId="12" xfId="0" applyFill="1" applyBorder="1" applyAlignment="1" applyProtection="1">
      <alignment horizontal="center" vertical="top"/>
      <protection locked="0"/>
    </xf>
    <xf numFmtId="0" fontId="0" fillId="3" borderId="13" xfId="0" applyFill="1" applyBorder="1" applyAlignment="1" applyProtection="1">
      <alignment horizontal="center" vertical="top"/>
      <protection locked="0"/>
    </xf>
    <xf numFmtId="0" fontId="0" fillId="3" borderId="15" xfId="0" applyFill="1" applyBorder="1" applyAlignment="1" applyProtection="1">
      <alignment horizontal="center" vertical="top"/>
      <protection locked="0"/>
    </xf>
    <xf numFmtId="0" fontId="1" fillId="4" borderId="13" xfId="0" applyFont="1" applyFill="1" applyBorder="1" applyAlignment="1">
      <alignment horizontal="center" vertical="top" wrapText="1"/>
    </xf>
    <xf numFmtId="0" fontId="1" fillId="4" borderId="14" xfId="0" applyFont="1" applyFill="1" applyBorder="1" applyAlignment="1">
      <alignment horizontal="center" vertical="top" wrapText="1"/>
    </xf>
    <xf numFmtId="0" fontId="1" fillId="4" borderId="15" xfId="0" applyFont="1" applyFill="1" applyBorder="1" applyAlignment="1">
      <alignment horizontal="center" vertical="top" wrapText="1"/>
    </xf>
    <xf numFmtId="0" fontId="0" fillId="0" borderId="12" xfId="0" applyBorder="1" applyAlignment="1" applyProtection="1">
      <alignment horizontal="center" vertical="top"/>
      <protection locked="0"/>
    </xf>
    <xf numFmtId="0" fontId="1" fillId="4" borderId="13" xfId="0" applyFont="1" applyFill="1" applyBorder="1" applyAlignment="1" applyProtection="1">
      <alignment horizontal="center" vertical="top" wrapText="1"/>
      <protection locked="0"/>
    </xf>
    <xf numFmtId="0" fontId="1" fillId="4" borderId="14" xfId="0" applyFont="1" applyFill="1" applyBorder="1" applyAlignment="1" applyProtection="1">
      <alignment horizontal="center" vertical="top" wrapText="1"/>
      <protection locked="0"/>
    </xf>
    <xf numFmtId="0" fontId="1" fillId="4" borderId="15" xfId="0" applyFont="1" applyFill="1" applyBorder="1" applyAlignment="1" applyProtection="1">
      <alignment horizontal="center" vertical="top" wrapText="1"/>
      <protection locked="0"/>
    </xf>
    <xf numFmtId="0" fontId="0" fillId="2" borderId="23" xfId="0" applyFill="1" applyBorder="1" applyAlignment="1">
      <alignment horizontal="left" vertical="center" wrapText="1"/>
    </xf>
    <xf numFmtId="0" fontId="0" fillId="2" borderId="24" xfId="0" applyFill="1" applyBorder="1" applyAlignment="1">
      <alignment horizontal="left" vertical="center" wrapText="1"/>
    </xf>
    <xf numFmtId="0" fontId="0" fillId="2" borderId="25" xfId="0" applyFill="1" applyBorder="1" applyAlignment="1">
      <alignment horizontal="left" vertical="center" wrapText="1"/>
    </xf>
    <xf numFmtId="0" fontId="1" fillId="9" borderId="12" xfId="0" applyFont="1" applyFill="1" applyBorder="1" applyAlignment="1" applyProtection="1">
      <alignment horizontal="center"/>
      <protection locked="0"/>
    </xf>
    <xf numFmtId="0" fontId="1" fillId="9" borderId="13" xfId="0" applyFont="1" applyFill="1" applyBorder="1" applyAlignment="1" applyProtection="1">
      <alignment horizontal="center" wrapText="1"/>
      <protection locked="0"/>
    </xf>
    <xf numFmtId="0" fontId="1" fillId="9" borderId="14" xfId="0" applyFont="1" applyFill="1" applyBorder="1" applyAlignment="1" applyProtection="1">
      <alignment horizontal="center" wrapText="1"/>
      <protection locked="0"/>
    </xf>
    <xf numFmtId="0" fontId="1" fillId="9" borderId="15" xfId="0" applyFont="1" applyFill="1" applyBorder="1" applyAlignment="1" applyProtection="1">
      <alignment horizontal="center" wrapText="1"/>
      <protection locked="0"/>
    </xf>
    <xf numFmtId="0" fontId="0" fillId="0" borderId="17" xfId="0" applyBorder="1" applyAlignment="1" applyProtection="1">
      <alignment horizontal="center" vertical="top"/>
      <protection locked="0"/>
    </xf>
    <xf numFmtId="0" fontId="0" fillId="0" borderId="19" xfId="0" applyBorder="1" applyAlignment="1" applyProtection="1">
      <alignment horizontal="center" vertical="top"/>
      <protection locked="0"/>
    </xf>
    <xf numFmtId="0" fontId="0" fillId="7" borderId="15" xfId="0" applyFill="1" applyBorder="1" applyAlignment="1">
      <alignment horizontal="left" vertical="top" wrapText="1"/>
    </xf>
    <xf numFmtId="0" fontId="0" fillId="7" borderId="12" xfId="0" applyFill="1" applyBorder="1" applyAlignment="1">
      <alignment horizontal="left" vertical="top" wrapText="1"/>
    </xf>
    <xf numFmtId="0" fontId="1" fillId="11" borderId="12" xfId="0" applyFont="1" applyFill="1" applyBorder="1" applyAlignment="1" applyProtection="1">
      <alignment horizontal="center" wrapText="1"/>
      <protection locked="0"/>
    </xf>
    <xf numFmtId="0" fontId="1" fillId="4" borderId="12" xfId="0" applyFont="1" applyFill="1" applyBorder="1" applyAlignment="1" applyProtection="1">
      <alignment horizontal="center" vertical="center"/>
      <protection locked="0"/>
    </xf>
    <xf numFmtId="0" fontId="1" fillId="11" borderId="12" xfId="0" applyFont="1" applyFill="1" applyBorder="1" applyAlignment="1" applyProtection="1">
      <alignment horizontal="center"/>
      <protection locked="0"/>
    </xf>
    <xf numFmtId="0" fontId="1" fillId="11" borderId="13" xfId="0" applyFont="1" applyFill="1" applyBorder="1" applyAlignment="1" applyProtection="1">
      <alignment horizontal="center"/>
      <protection locked="0"/>
    </xf>
    <xf numFmtId="0" fontId="1" fillId="11" borderId="14" xfId="0" applyFont="1" applyFill="1" applyBorder="1" applyAlignment="1" applyProtection="1">
      <alignment horizontal="center"/>
      <protection locked="0"/>
    </xf>
    <xf numFmtId="0" fontId="1" fillId="11" borderId="15" xfId="0" applyFont="1" applyFill="1" applyBorder="1" applyAlignment="1" applyProtection="1">
      <alignment horizontal="center"/>
      <protection locked="0"/>
    </xf>
    <xf numFmtId="0" fontId="7" fillId="2" borderId="22" xfId="0" applyFont="1" applyFill="1" applyBorder="1" applyAlignment="1">
      <alignment horizontal="left" vertical="top" wrapText="1"/>
    </xf>
    <xf numFmtId="0" fontId="7" fillId="2" borderId="27" xfId="0" applyFont="1" applyFill="1" applyBorder="1" applyAlignment="1">
      <alignment horizontal="left" vertical="top" wrapText="1"/>
    </xf>
  </cellXfs>
  <cellStyles count="3">
    <cellStyle name="Hyperlink" xfId="1" builtinId="8"/>
    <cellStyle name="Normal" xfId="0" builtinId="0"/>
    <cellStyle name="Percent" xfId="2" builtinId="5"/>
  </cellStyles>
  <dxfs count="64">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left" vertical="bottom" textRotation="0" wrapText="0" indent="0" justifyLastLine="0" shrinkToFit="0" readingOrder="0"/>
    </dxf>
    <dxf>
      <border outline="0">
        <top style="thin">
          <color theme="4" tint="0.39997558519241921"/>
        </top>
      </border>
    </dxf>
    <dxf>
      <border outline="0">
        <bottom style="thin">
          <color theme="4" tint="0.39997558519241921"/>
        </bottom>
      </border>
    </dxf>
    <dxf>
      <border outline="0">
        <left style="thin">
          <color theme="4" tint="0.39997558519241921"/>
        </left>
        <right style="thin">
          <color theme="4" tint="0.39997558519241921"/>
        </right>
        <top style="thin">
          <color theme="4" tint="0.39997558519241921"/>
        </top>
        <bottom style="thin">
          <color theme="4" tint="0.39997558519241921"/>
        </bottom>
      </border>
    </dxf>
    <dxf>
      <alignment horizontal="left" vertical="bottom"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fill>
        <patternFill patternType="solid">
          <fgColor indexed="64"/>
          <bgColor theme="9" tint="0.79998168889431442"/>
        </patternFill>
      </fill>
      <alignment horizontal="left" vertical="top" textRotation="0" indent="0" justifyLastLine="0" shrinkToFit="0" readingOrder="0"/>
      <protection locked="0" hidden="0"/>
    </dxf>
    <dxf>
      <fill>
        <patternFill patternType="solid">
          <fgColor indexed="64"/>
          <bgColor theme="9" tint="0.79998168889431442"/>
        </patternFill>
      </fill>
      <alignment horizontal="left" vertical="top" textRotation="0" indent="0" justifyLastLine="0" shrinkToFit="0" readingOrder="0"/>
      <protection locked="0" hidden="0"/>
    </dxf>
    <dxf>
      <fill>
        <patternFill patternType="solid">
          <fgColor indexed="64"/>
          <bgColor theme="9" tint="0.79998168889431442"/>
        </patternFill>
      </fill>
      <alignment horizontal="left" vertical="top" textRotation="0" indent="0" justifyLastLine="0" shrinkToFit="0" readingOrder="0"/>
      <protection locked="0" hidden="0"/>
    </dxf>
    <dxf>
      <fill>
        <patternFill patternType="solid">
          <fgColor indexed="64"/>
          <bgColor theme="9" tint="0.79998168889431442"/>
        </patternFill>
      </fill>
      <protection locked="0" hidden="0"/>
    </dxf>
    <dxf>
      <fill>
        <patternFill patternType="solid">
          <fgColor indexed="64"/>
          <bgColor theme="9" tint="0.79998168889431442"/>
        </patternFill>
      </fill>
      <alignment horizontal="left" vertical="top" textRotation="0" indent="0" justifyLastLine="0" shrinkToFit="0" readingOrder="0"/>
      <protection locked="0" hidden="0"/>
    </dxf>
    <dxf>
      <fill>
        <patternFill patternType="solid">
          <fgColor indexed="64"/>
          <bgColor theme="9" tint="0.79998168889431442"/>
        </patternFill>
      </fill>
      <alignment horizontal="left" vertical="top" textRotation="0" indent="0" justifyLastLine="0" shrinkToFit="0" readingOrder="0"/>
      <protection locked="0" hidden="0"/>
    </dxf>
    <dxf>
      <fill>
        <patternFill patternType="solid">
          <fgColor indexed="64"/>
          <bgColor theme="9" tint="0.79998168889431442"/>
        </patternFill>
      </fill>
      <alignment horizontal="left" vertical="top" textRotation="0" indent="0" justifyLastLine="0" shrinkToFit="0" readingOrder="0"/>
      <protection locked="0" hidden="0"/>
    </dxf>
    <dxf>
      <fill>
        <patternFill patternType="solid">
          <fgColor indexed="64"/>
          <bgColor theme="9" tint="0.79998168889431442"/>
        </patternFill>
      </fill>
      <alignment horizontal="left" vertical="top" textRotation="0" indent="0" justifyLastLine="0" shrinkToFit="0" readingOrder="0"/>
      <protection locked="0" hidden="0"/>
    </dxf>
    <dxf>
      <fill>
        <patternFill patternType="solid">
          <fgColor indexed="64"/>
          <bgColor theme="9" tint="0.79998168889431442"/>
        </patternFill>
      </fill>
      <protection locked="0" hidden="0"/>
    </dxf>
    <dxf>
      <fill>
        <patternFill patternType="solid">
          <fgColor indexed="64"/>
          <bgColor theme="9" tint="0.79998168889431442"/>
        </patternFill>
      </fill>
      <protection locked="0" hidden="0"/>
    </dxf>
    <dxf>
      <fill>
        <patternFill patternType="solid">
          <fgColor indexed="64"/>
          <bgColor theme="9" tint="0.79998168889431442"/>
        </patternFill>
      </fill>
      <alignment horizontal="left" vertical="top" textRotation="0" indent="0" justifyLastLine="0" shrinkToFit="0" readingOrder="0"/>
      <protection locked="0" hidden="0"/>
    </dxf>
    <dxf>
      <fill>
        <patternFill patternType="solid">
          <fgColor indexed="64"/>
          <bgColor theme="9" tint="0.79998168889431442"/>
        </patternFill>
      </fill>
      <alignment horizontal="left" vertical="top" textRotation="0" indent="0" justifyLastLine="0" shrinkToFit="0" readingOrder="0"/>
      <protection locked="0" hidden="0"/>
    </dxf>
    <dxf>
      <fill>
        <patternFill patternType="solid">
          <fgColor indexed="64"/>
          <bgColor theme="9" tint="0.79998168889431442"/>
        </patternFill>
      </fill>
      <alignment horizontal="left" vertical="top" textRotation="0" indent="0" justifyLastLine="0" shrinkToFit="0" readingOrder="0"/>
      <protection locked="0" hidden="0"/>
    </dxf>
    <dxf>
      <fill>
        <patternFill patternType="solid">
          <fgColor indexed="64"/>
          <bgColor theme="9" tint="0.79998168889431442"/>
        </patternFill>
      </fill>
      <alignment horizontal="left" vertical="bottom" textRotation="0" indent="0" justifyLastLine="0" shrinkToFit="0" readingOrder="0"/>
      <protection locked="0" hidden="0"/>
    </dxf>
    <dxf>
      <fill>
        <patternFill patternType="solid">
          <fgColor indexed="64"/>
          <bgColor theme="9" tint="0.79998168889431442"/>
        </patternFill>
      </fill>
      <alignment horizontal="left" vertical="bottom" textRotation="0" indent="0" justifyLastLine="0" shrinkToFit="0" readingOrder="0"/>
      <protection locked="0" hidden="0"/>
    </dxf>
    <dxf>
      <fill>
        <patternFill patternType="solid">
          <fgColor indexed="64"/>
          <bgColor theme="9" tint="0.79998168889431442"/>
        </patternFill>
      </fill>
      <protection locked="0" hidden="0"/>
    </dxf>
    <dxf>
      <fill>
        <patternFill patternType="solid">
          <fgColor indexed="64"/>
          <bgColor theme="9" tint="0.79998168889431442"/>
        </patternFill>
      </fill>
      <protection locked="0" hidden="0"/>
    </dxf>
    <dxf>
      <alignment horizontal="general" vertical="bottom" textRotation="0" wrapText="1" indent="0" justifyLastLine="0" shrinkToFit="0" readingOrder="0"/>
      <protection locked="1" hidden="0"/>
    </dxf>
    <dxf>
      <fill>
        <patternFill patternType="lightUp">
          <bgColor auto="1"/>
        </patternFill>
      </fill>
    </dxf>
    <dxf>
      <fill>
        <patternFill patternType="solid">
          <bgColor theme="9" tint="0.79998168889431442"/>
        </patternFill>
      </fill>
    </dxf>
    <dxf>
      <fill>
        <patternFill patternType="solid">
          <bgColor theme="9" tint="0.79998168889431442"/>
        </patternFill>
      </fill>
    </dxf>
    <dxf>
      <fill>
        <patternFill patternType="solid">
          <bgColor theme="9" tint="0.79998168889431442"/>
        </patternFill>
      </fill>
    </dxf>
    <dxf>
      <fill>
        <patternFill patternType="lightUp">
          <bgColor auto="1"/>
        </patternFill>
      </fill>
    </dxf>
    <dxf>
      <fill>
        <patternFill patternType="lightUp">
          <bgColor auto="1"/>
        </patternFill>
      </fill>
    </dxf>
    <dxf>
      <fill>
        <patternFill patternType="solid">
          <bgColor theme="9" tint="0.79998168889431442"/>
        </patternFill>
      </fill>
    </dxf>
    <dxf>
      <fill>
        <patternFill patternType="solid">
          <bgColor theme="9" tint="0.79998168889431442"/>
        </patternFill>
      </fill>
    </dxf>
    <dxf>
      <fill>
        <patternFill patternType="solid">
          <bgColor theme="9" tint="0.79998168889431442"/>
        </patternFill>
      </fill>
    </dxf>
    <dxf>
      <fill>
        <patternFill patternType="solid">
          <bgColor theme="9" tint="0.79998168889431442"/>
        </patternFill>
      </fill>
    </dxf>
    <dxf>
      <fill>
        <patternFill patternType="lightUp">
          <bgColor auto="1"/>
        </patternFill>
      </fill>
    </dxf>
    <dxf>
      <fill>
        <patternFill patternType="lightUp">
          <bgColor auto="1"/>
        </patternFill>
      </fill>
    </dxf>
    <dxf>
      <fill>
        <patternFill patternType="lightUp">
          <bgColor auto="1"/>
        </patternFill>
      </fill>
    </dxf>
    <dxf>
      <fill>
        <patternFill patternType="solid">
          <bgColor theme="9" tint="0.79995117038483843"/>
        </patternFill>
      </fill>
    </dxf>
    <dxf>
      <fill>
        <patternFill patternType="solid">
          <bgColor theme="9" tint="0.79995117038483843"/>
        </patternFill>
      </fill>
    </dxf>
    <dxf>
      <fill>
        <patternFill patternType="solid">
          <bgColor theme="9" tint="0.79995117038483843"/>
        </patternFill>
      </fill>
    </dxf>
    <dxf>
      <fill>
        <patternFill patternType="solid">
          <bgColor theme="9" tint="0.79995117038483843"/>
        </patternFill>
      </fill>
    </dxf>
    <dxf>
      <fill>
        <patternFill patternType="solid">
          <bgColor theme="9" tint="0.79995117038483843"/>
        </patternFill>
      </fill>
    </dxf>
    <dxf>
      <fill>
        <patternFill patternType="solid">
          <bgColor theme="9" tint="0.79998168889431442"/>
        </patternFill>
      </fill>
    </dxf>
    <dxf>
      <protection locked="0"/>
    </dxf>
    <dxf>
      <protection locked="0"/>
    </dxf>
    <dxf>
      <protection locked="0"/>
    </dxf>
    <dxf>
      <protection locked="0"/>
    </dxf>
    <dxf>
      <protection locked="0"/>
    </dxf>
    <dxf>
      <protection locked="0"/>
    </dxf>
    <dxf>
      <protection locked="0"/>
    </dxf>
    <dxf>
      <protection locked="0"/>
    </dxf>
    <dxf>
      <protection locked="0"/>
    </dxf>
  </dxfs>
  <tableStyles count="0" defaultTableStyle="TableStyleMedium2" defaultPivotStyle="PivotStyleLight16"/>
  <colors>
    <mruColors>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pivotCacheDefinition" Target="pivotCache/pivotCacheDefinition8.xml"/><Relationship Id="rId39" Type="http://schemas.openxmlformats.org/officeDocument/2006/relationships/sharedStrings" Target="sharedStrings.xml"/><Relationship Id="rId21" Type="http://schemas.openxmlformats.org/officeDocument/2006/relationships/pivotCacheDefinition" Target="pivotCache/pivotCacheDefinition3.xml"/><Relationship Id="rId34" Type="http://schemas.openxmlformats.org/officeDocument/2006/relationships/pivotCacheDefinition" Target="pivotCache/pivotCacheDefinition16.xml"/><Relationship Id="rId42" Type="http://schemas.openxmlformats.org/officeDocument/2006/relationships/customXml" Target="../customXml/item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pivotCacheDefinition" Target="pivotCache/pivotCacheDefinition1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pivotCacheDefinition" Target="pivotCache/pivotCacheDefinition6.xml"/><Relationship Id="rId32" Type="http://schemas.openxmlformats.org/officeDocument/2006/relationships/pivotCacheDefinition" Target="pivotCache/pivotCacheDefinition14.xml"/><Relationship Id="rId37" Type="http://schemas.openxmlformats.org/officeDocument/2006/relationships/theme" Target="theme/theme1.xml"/><Relationship Id="rId40" Type="http://schemas.microsoft.com/office/2017/10/relationships/person" Target="persons/person.xml"/><Relationship Id="rId45" Type="http://schemas.openxmlformats.org/officeDocument/2006/relationships/customXml" Target="../customXml/item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pivotCacheDefinition" Target="pivotCache/pivotCacheDefinition5.xml"/><Relationship Id="rId28" Type="http://schemas.openxmlformats.org/officeDocument/2006/relationships/pivotCacheDefinition" Target="pivotCache/pivotCacheDefinition10.xml"/><Relationship Id="rId36" Type="http://schemas.openxmlformats.org/officeDocument/2006/relationships/pivotCacheDefinition" Target="pivotCache/pivotCacheDefinition18.xml"/><Relationship Id="rId10" Type="http://schemas.openxmlformats.org/officeDocument/2006/relationships/worksheet" Target="worksheets/sheet10.xml"/><Relationship Id="rId19" Type="http://schemas.openxmlformats.org/officeDocument/2006/relationships/pivotCacheDefinition" Target="pivotCache/pivotCacheDefinition1.xml"/><Relationship Id="rId31" Type="http://schemas.openxmlformats.org/officeDocument/2006/relationships/pivotCacheDefinition" Target="pivotCache/pivotCacheDefinition13.xml"/><Relationship Id="rId44"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pivotCacheDefinition" Target="pivotCache/pivotCacheDefinition4.xml"/><Relationship Id="rId27" Type="http://schemas.openxmlformats.org/officeDocument/2006/relationships/pivotCacheDefinition" Target="pivotCache/pivotCacheDefinition9.xml"/><Relationship Id="rId30" Type="http://schemas.openxmlformats.org/officeDocument/2006/relationships/pivotCacheDefinition" Target="pivotCache/pivotCacheDefinition12.xml"/><Relationship Id="rId35" Type="http://schemas.openxmlformats.org/officeDocument/2006/relationships/pivotCacheDefinition" Target="pivotCache/pivotCacheDefinition17.xml"/><Relationship Id="rId43" Type="http://schemas.openxmlformats.org/officeDocument/2006/relationships/customXml" Target="../customXml/item2.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pivotCacheDefinition" Target="pivotCache/pivotCacheDefinition7.xml"/><Relationship Id="rId33" Type="http://schemas.openxmlformats.org/officeDocument/2006/relationships/pivotCacheDefinition" Target="pivotCache/pivotCacheDefinition15.xml"/><Relationship Id="rId38" Type="http://schemas.openxmlformats.org/officeDocument/2006/relationships/styles" Target="styles.xml"/><Relationship Id="rId20" Type="http://schemas.openxmlformats.org/officeDocument/2006/relationships/pivotCacheDefinition" Target="pivotCache/pivotCacheDefinition2.xml"/><Relationship Id="rId41" Type="http://schemas.openxmlformats.org/officeDocument/2006/relationships/calcChain" Target="calcChain.xml"/></Relationships>
</file>

<file path=xl/ctrlProps/ctrlProp1.xml><?xml version="1.0" encoding="utf-8"?>
<formControlPr xmlns="http://schemas.microsoft.com/office/spreadsheetml/2009/9/main" objectType="CheckBox" fmlaLink="$M$39" lockText="1" noThreeD="1"/>
</file>

<file path=xl/ctrlProps/ctrlProp2.xml><?xml version="1.0" encoding="utf-8"?>
<formControlPr xmlns="http://schemas.microsoft.com/office/spreadsheetml/2009/9/main" objectType="CheckBox" fmlaLink="$M$40" lockText="1" noThreeD="1"/>
</file>

<file path=xl/ctrlProps/ctrlProp3.xml><?xml version="1.0" encoding="utf-8"?>
<formControlPr xmlns="http://schemas.microsoft.com/office/spreadsheetml/2009/9/main" objectType="CheckBox" fmlaLink="$M$41" lockText="1" noThreeD="1"/>
</file>

<file path=xl/ctrlProps/ctrlProp4.xml><?xml version="1.0" encoding="utf-8"?>
<formControlPr xmlns="http://schemas.microsoft.com/office/spreadsheetml/2009/9/main" objectType="CheckBox" fmlaLink="$M$22" lockText="1" noThreeD="1"/>
</file>

<file path=xl/ctrlProps/ctrlProp5.xml><?xml version="1.0" encoding="utf-8"?>
<formControlPr xmlns="http://schemas.microsoft.com/office/spreadsheetml/2009/9/main" objectType="CheckBox" fmlaLink="$M$24" lockText="1" noThreeD="1"/>
</file>

<file path=xl/ctrlProps/ctrlProp6.xml><?xml version="1.0" encoding="utf-8"?>
<formControlPr xmlns="http://schemas.microsoft.com/office/spreadsheetml/2009/9/main" objectType="CheckBox" fmlaLink="$M$23" lockText="1" noThreeD="1"/>
</file>

<file path=xl/ctrlProps/ctrlProp7.xml><?xml version="1.0" encoding="utf-8"?>
<formControlPr xmlns="http://schemas.microsoft.com/office/spreadsheetml/2009/9/main" objectType="CheckBox" fmlaLink="$M$25" lockText="1" noThreeD="1"/>
</file>

<file path=xl/ctrlProps/ctrlProp8.xml><?xml version="1.0" encoding="utf-8"?>
<formControlPr xmlns="http://schemas.microsoft.com/office/spreadsheetml/2009/9/main" objectType="CheckBox" fmlaLink="$N$22" lockText="1" noThreeD="1"/>
</file>

<file path=xl/ctrlProps/ctrlProp9.xml><?xml version="1.0" encoding="utf-8"?>
<formControlPr xmlns="http://schemas.microsoft.com/office/spreadsheetml/2009/9/main" objectType="CheckBox" fmlaLink="$N$24" lockText="1" noThreeD="1"/>
</file>

<file path=xl/ctrlProps/ctrlProp10.xml><?xml version="1.0" encoding="utf-8"?>
<formControlPr xmlns="http://schemas.microsoft.com/office/spreadsheetml/2009/9/main" objectType="CheckBox" fmlaLink="$N$23" lockText="1" noThreeD="1"/>
</file>

<file path=xl/ctrlProps/ctrlProp11.xml><?xml version="1.0" encoding="utf-8"?>
<formControlPr xmlns="http://schemas.microsoft.com/office/spreadsheetml/2009/9/main" objectType="CheckBox" fmlaLink="$N$25" lockText="1" noThreeD="1"/>
</file>

<file path=xl/ctrlProps/ctrlProp12.xml><?xml version="1.0" encoding="utf-8"?>
<formControlPr xmlns="http://schemas.microsoft.com/office/spreadsheetml/2009/9/main" objectType="CheckBox" fmlaLink="$M$26" lockText="1" noThreeD="1"/>
</file>

<file path=xl/ctrlProps/ctrlProp13.xml><?xml version="1.0" encoding="utf-8"?>
<formControlPr xmlns="http://schemas.microsoft.com/office/spreadsheetml/2009/9/main" objectType="CheckBox" fmlaLink="$J$12" lockText="1" noThreeD="1"/>
</file>

<file path=xl/ctrlProps/ctrlProp14.xml><?xml version="1.0" encoding="utf-8"?>
<formControlPr xmlns="http://schemas.microsoft.com/office/spreadsheetml/2009/9/main" objectType="CheckBox" fmlaLink="$L$21" lockText="1" noThreeD="1"/>
</file>

<file path=xl/ctrlProps/ctrlProp15.xml><?xml version="1.0" encoding="utf-8"?>
<formControlPr xmlns="http://schemas.microsoft.com/office/spreadsheetml/2009/9/main" objectType="CheckBox" fmlaLink="$L$22" lockText="1" noThreeD="1"/>
</file>

<file path=xl/ctrlProps/ctrlProp16.xml><?xml version="1.0" encoding="utf-8"?>
<formControlPr xmlns="http://schemas.microsoft.com/office/spreadsheetml/2009/9/main" objectType="CheckBox" fmlaLink="$L$23" lockText="1" noThreeD="1"/>
</file>

<file path=xl/ctrlProps/ctrlProp17.xml><?xml version="1.0" encoding="utf-8"?>
<formControlPr xmlns="http://schemas.microsoft.com/office/spreadsheetml/2009/9/main" objectType="CheckBox" fmlaLink="$L$24" lockText="1" noThreeD="1"/>
</file>

<file path=xl/ctrlProps/ctrlProp18.xml><?xml version="1.0" encoding="utf-8"?>
<formControlPr xmlns="http://schemas.microsoft.com/office/spreadsheetml/2009/9/main" objectType="CheckBox" fmlaLink="$L$25" lockText="1" noThreeD="1"/>
</file>

<file path=xl/ctrlProps/ctrlProp19.xml><?xml version="1.0" encoding="utf-8"?>
<formControlPr xmlns="http://schemas.microsoft.com/office/spreadsheetml/2009/9/main" objectType="CheckBox" fmlaLink="$L$26" lockText="1" noThreeD="1"/>
</file>

<file path=xl/ctrlProps/ctrlProp20.xml><?xml version="1.0" encoding="utf-8"?>
<formControlPr xmlns="http://schemas.microsoft.com/office/spreadsheetml/2009/9/main" objectType="CheckBox" fmlaLink="$L$27" lockText="1" noThreeD="1"/>
</file>

<file path=xl/ctrlProps/ctrlProp21.xml><?xml version="1.0" encoding="utf-8"?>
<formControlPr xmlns="http://schemas.microsoft.com/office/spreadsheetml/2009/9/main" objectType="CheckBox" fmlaLink="$L$28" lockText="1" noThreeD="1"/>
</file>

<file path=xl/ctrlProps/ctrlProp22.xml><?xml version="1.0" encoding="utf-8"?>
<formControlPr xmlns="http://schemas.microsoft.com/office/spreadsheetml/2009/9/main" objectType="CheckBox" fmlaLink="$L$29" lockText="1" noThreeD="1"/>
</file>

<file path=xl/ctrlProps/ctrlProp23.xml><?xml version="1.0" encoding="utf-8"?>
<formControlPr xmlns="http://schemas.microsoft.com/office/spreadsheetml/2009/9/main" objectType="CheckBox" fmlaLink="$L$30" lockText="1" noThreeD="1"/>
</file>

<file path=xl/ctrlProps/ctrlProp24.xml><?xml version="1.0" encoding="utf-8"?>
<formControlPr xmlns="http://schemas.microsoft.com/office/spreadsheetml/2009/9/main" objectType="CheckBox" fmlaLink="$L$31" lockText="1" noThreeD="1"/>
</file>

<file path=xl/ctrlProps/ctrlProp25.xml><?xml version="1.0" encoding="utf-8"?>
<formControlPr xmlns="http://schemas.microsoft.com/office/spreadsheetml/2009/9/main" objectType="CheckBox" fmlaLink="$L$32" lockText="1" noThreeD="1"/>
</file>

<file path=xl/ctrlProps/ctrlProp26.xml><?xml version="1.0" encoding="utf-8"?>
<formControlPr xmlns="http://schemas.microsoft.com/office/spreadsheetml/2009/9/main" objectType="CheckBox" fmlaLink="$L$33" lockText="1" noThreeD="1"/>
</file>

<file path=xl/ctrlProps/ctrlProp27.xml><?xml version="1.0" encoding="utf-8"?>
<formControlPr xmlns="http://schemas.microsoft.com/office/spreadsheetml/2009/9/main" objectType="CheckBox" fmlaLink="$L$34" lockText="1" noThreeD="1"/>
</file>

<file path=xl/ctrlProps/ctrlProp28.xml><?xml version="1.0" encoding="utf-8"?>
<formControlPr xmlns="http://schemas.microsoft.com/office/spreadsheetml/2009/9/main" objectType="CheckBox" fmlaLink="$L$35" lockText="1" noThreeD="1"/>
</file>

<file path=xl/ctrlProps/ctrlProp29.xml><?xml version="1.0" encoding="utf-8"?>
<formControlPr xmlns="http://schemas.microsoft.com/office/spreadsheetml/2009/9/main" objectType="CheckBox" fmlaLink="$L$36" lockText="1" noThreeD="1"/>
</file>

<file path=xl/ctrlProps/ctrlProp30.xml><?xml version="1.0" encoding="utf-8"?>
<formControlPr xmlns="http://schemas.microsoft.com/office/spreadsheetml/2009/9/main" objectType="CheckBox" fmlaLink="$L$37" lockText="1" noThreeD="1"/>
</file>

<file path=xl/ctrlProps/ctrlProp31.xml><?xml version="1.0" encoding="utf-8"?>
<formControlPr xmlns="http://schemas.microsoft.com/office/spreadsheetml/2009/9/main" objectType="CheckBox" fmlaLink="$L$38" lockText="1" noThreeD="1"/>
</file>

<file path=xl/ctrlProps/ctrlProp32.xml><?xml version="1.0" encoding="utf-8"?>
<formControlPr xmlns="http://schemas.microsoft.com/office/spreadsheetml/2009/9/main" objectType="CheckBox" fmlaLink="$L$39" lockText="1" noThreeD="1"/>
</file>

<file path=xl/ctrlProps/ctrlProp33.xml><?xml version="1.0" encoding="utf-8"?>
<formControlPr xmlns="http://schemas.microsoft.com/office/spreadsheetml/2009/9/main" objectType="CheckBox" fmlaLink="$L$40" lockText="1" noThreeD="1"/>
</file>

<file path=xl/ctrlProps/ctrlProp34.xml><?xml version="1.0" encoding="utf-8"?>
<formControlPr xmlns="http://schemas.microsoft.com/office/spreadsheetml/2009/9/main" objectType="CheckBox" fmlaLink="$L$41" lockText="1" noThreeD="1"/>
</file>

<file path=xl/ctrlProps/ctrlProp35.xml><?xml version="1.0" encoding="utf-8"?>
<formControlPr xmlns="http://schemas.microsoft.com/office/spreadsheetml/2009/9/main" objectType="CheckBox" fmlaLink="$L$42" lockText="1" noThreeD="1"/>
</file>

<file path=xl/ctrlProps/ctrlProp36.xml><?xml version="1.0" encoding="utf-8"?>
<formControlPr xmlns="http://schemas.microsoft.com/office/spreadsheetml/2009/9/main" objectType="CheckBox" fmlaLink="$L$43" lockText="1" noThreeD="1"/>
</file>

<file path=xl/ctrlProps/ctrlProp37.xml><?xml version="1.0" encoding="utf-8"?>
<formControlPr xmlns="http://schemas.microsoft.com/office/spreadsheetml/2009/9/main" objectType="CheckBox" fmlaLink="$L$44" lockText="1" noThreeD="1"/>
</file>

<file path=xl/ctrlProps/ctrlProp38.xml><?xml version="1.0" encoding="utf-8"?>
<formControlPr xmlns="http://schemas.microsoft.com/office/spreadsheetml/2009/9/main" objectType="CheckBox" fmlaLink="$L$45" lockText="1" noThreeD="1"/>
</file>

<file path=xl/ctrlProps/ctrlProp39.xml><?xml version="1.0" encoding="utf-8"?>
<formControlPr xmlns="http://schemas.microsoft.com/office/spreadsheetml/2009/9/main" objectType="CheckBox" fmlaLink="$L$51" lockText="1" noThreeD="1"/>
</file>

<file path=xl/ctrlProps/ctrlProp40.xml><?xml version="1.0" encoding="utf-8"?>
<formControlPr xmlns="http://schemas.microsoft.com/office/spreadsheetml/2009/9/main" objectType="CheckBox" fmlaLink="$L$10" lockText="1" noThreeD="1"/>
</file>

<file path=xl/ctrlProps/ctrlProp41.xml><?xml version="1.0" encoding="utf-8"?>
<formControlPr xmlns="http://schemas.microsoft.com/office/spreadsheetml/2009/9/main" objectType="CheckBox" fmlaLink="$L$11" lockText="1" noThreeD="1"/>
</file>

<file path=xl/ctrlProps/ctrlProp42.xml><?xml version="1.0" encoding="utf-8"?>
<formControlPr xmlns="http://schemas.microsoft.com/office/spreadsheetml/2009/9/main" objectType="CheckBox" fmlaLink="$L$12" lockText="1" noThreeD="1"/>
</file>

<file path=xl/ctrlProps/ctrlProp43.xml><?xml version="1.0" encoding="utf-8"?>
<formControlPr xmlns="http://schemas.microsoft.com/office/spreadsheetml/2009/9/main" objectType="CheckBox" fmlaLink="$L$13" lockText="1" noThreeD="1"/>
</file>

<file path=xl/ctrlProps/ctrlProp44.xml><?xml version="1.0" encoding="utf-8"?>
<formControlPr xmlns="http://schemas.microsoft.com/office/spreadsheetml/2009/9/main" objectType="CheckBox" fmlaLink="$L$14" lockText="1" noThreeD="1"/>
</file>

<file path=xl/ctrlProps/ctrlProp45.xml><?xml version="1.0" encoding="utf-8"?>
<formControlPr xmlns="http://schemas.microsoft.com/office/spreadsheetml/2009/9/main" objectType="CheckBox" fmlaLink="$L$15" lockText="1" noThreeD="1"/>
</file>

<file path=xl/ctrlProps/ctrlProp46.xml><?xml version="1.0" encoding="utf-8"?>
<formControlPr xmlns="http://schemas.microsoft.com/office/spreadsheetml/2009/9/main" objectType="CheckBox" fmlaLink="$L$16" lockText="1" noThreeD="1"/>
</file>

<file path=xl/ctrlProps/ctrlProp47.xml><?xml version="1.0" encoding="utf-8"?>
<formControlPr xmlns="http://schemas.microsoft.com/office/spreadsheetml/2009/9/main" objectType="CheckBox" fmlaLink="$L$17" lockText="1" noThreeD="1"/>
</file>

<file path=xl/ctrlProps/ctrlProp48.xml><?xml version="1.0" encoding="utf-8"?>
<formControlPr xmlns="http://schemas.microsoft.com/office/spreadsheetml/2009/9/main" objectType="CheckBox" fmlaLink="$L$18" lockText="1" noThreeD="1"/>
</file>

<file path=xl/ctrlProps/ctrlProp49.xml><?xml version="1.0" encoding="utf-8"?>
<formControlPr xmlns="http://schemas.microsoft.com/office/spreadsheetml/2009/9/main" objectType="CheckBox" fmlaLink="$L$19" lockText="1" noThreeD="1"/>
</file>

<file path=xl/ctrlProps/ctrlProp50.xml><?xml version="1.0" encoding="utf-8"?>
<formControlPr xmlns="http://schemas.microsoft.com/office/spreadsheetml/2009/9/main" objectType="CheckBox" fmlaLink="$L$20" lockText="1" noThreeD="1"/>
</file>

<file path=xl/ctrlProps/ctrlProp51.xml><?xml version="1.0" encoding="utf-8"?>
<formControlPr xmlns="http://schemas.microsoft.com/office/spreadsheetml/2009/9/main" objectType="CheckBox" fmlaLink="$L$21" lockText="1" noThreeD="1"/>
</file>

<file path=xl/ctrlProps/ctrlProp52.xml><?xml version="1.0" encoding="utf-8"?>
<formControlPr xmlns="http://schemas.microsoft.com/office/spreadsheetml/2009/9/main" objectType="CheckBox" fmlaLink="$L$22" lockText="1" noThreeD="1"/>
</file>

<file path=xl/ctrlProps/ctrlProp53.xml><?xml version="1.0" encoding="utf-8"?>
<formControlPr xmlns="http://schemas.microsoft.com/office/spreadsheetml/2009/9/main" objectType="CheckBox" fmlaLink="$L$23" lockText="1" noThreeD="1"/>
</file>

<file path=xl/ctrlProps/ctrlProp54.xml><?xml version="1.0" encoding="utf-8"?>
<formControlPr xmlns="http://schemas.microsoft.com/office/spreadsheetml/2009/9/main" objectType="CheckBox" fmlaLink="$L$24" lockText="1" noThreeD="1"/>
</file>

<file path=xl/ctrlProps/ctrlProp55.xml><?xml version="1.0" encoding="utf-8"?>
<formControlPr xmlns="http://schemas.microsoft.com/office/spreadsheetml/2009/9/main" objectType="CheckBox" fmlaLink="$L$25" lockText="1" noThreeD="1"/>
</file>

<file path=xl/ctrlProps/ctrlProp56.xml><?xml version="1.0" encoding="utf-8"?>
<formControlPr xmlns="http://schemas.microsoft.com/office/spreadsheetml/2009/9/main" objectType="CheckBox" fmlaLink="$L$26" lockText="1" noThreeD="1"/>
</file>

<file path=xl/ctrlProps/ctrlProp57.xml><?xml version="1.0" encoding="utf-8"?>
<formControlPr xmlns="http://schemas.microsoft.com/office/spreadsheetml/2009/9/main" objectType="CheckBox" fmlaLink="$L$27" lockText="1" noThreeD="1"/>
</file>

<file path=xl/ctrlProps/ctrlProp58.xml><?xml version="1.0" encoding="utf-8"?>
<formControlPr xmlns="http://schemas.microsoft.com/office/spreadsheetml/2009/9/main" objectType="CheckBox" fmlaLink="$L$28" lockText="1" noThreeD="1"/>
</file>

<file path=xl/ctrlProps/ctrlProp59.xml><?xml version="1.0" encoding="utf-8"?>
<formControlPr xmlns="http://schemas.microsoft.com/office/spreadsheetml/2009/9/main" objectType="CheckBox" fmlaLink="$L$29" lockText="1" noThreeD="1"/>
</file>

<file path=xl/ctrlProps/ctrlProp60.xml><?xml version="1.0" encoding="utf-8"?>
<formControlPr xmlns="http://schemas.microsoft.com/office/spreadsheetml/2009/9/main" objectType="CheckBox" fmlaLink="$L$30" lockText="1" noThreeD="1"/>
</file>

<file path=xl/ctrlProps/ctrlProp61.xml><?xml version="1.0" encoding="utf-8"?>
<formControlPr xmlns="http://schemas.microsoft.com/office/spreadsheetml/2009/9/main" objectType="CheckBox" fmlaLink="$L$31" lockText="1" noThreeD="1"/>
</file>

<file path=xl/ctrlProps/ctrlProp62.xml><?xml version="1.0" encoding="utf-8"?>
<formControlPr xmlns="http://schemas.microsoft.com/office/spreadsheetml/2009/9/main" objectType="CheckBox" fmlaLink="$L$32" lockText="1" noThreeD="1"/>
</file>

<file path=xl/ctrlProps/ctrlProp63.xml><?xml version="1.0" encoding="utf-8"?>
<formControlPr xmlns="http://schemas.microsoft.com/office/spreadsheetml/2009/9/main" objectType="CheckBox" fmlaLink="$L$33" lockText="1" noThreeD="1"/>
</file>

<file path=xl/ctrlProps/ctrlProp64.xml><?xml version="1.0" encoding="utf-8"?>
<formControlPr xmlns="http://schemas.microsoft.com/office/spreadsheetml/2009/9/main" objectType="CheckBox" fmlaLink="$L$34" lockText="1" noThreeD="1"/>
</file>

<file path=xl/ctrlProps/ctrlProp65.xml><?xml version="1.0" encoding="utf-8"?>
<formControlPr xmlns="http://schemas.microsoft.com/office/spreadsheetml/2009/9/main" objectType="CheckBox" fmlaLink="$U$22" lockText="1" noThreeD="1"/>
</file>

<file path=xl/ctrlProps/ctrlProp66.xml><?xml version="1.0" encoding="utf-8"?>
<formControlPr xmlns="http://schemas.microsoft.com/office/spreadsheetml/2009/9/main" objectType="CheckBox" fmlaLink="$L$49" lockText="1" noThreeD="1"/>
</file>

<file path=xl/ctrlProps/ctrlProp67.xml><?xml version="1.0" encoding="utf-8"?>
<formControlPr xmlns="http://schemas.microsoft.com/office/spreadsheetml/2009/9/main" objectType="CheckBox" fmlaLink="$L$11" lockText="1" noThreeD="1"/>
</file>

<file path=xl/ctrlProps/ctrlProp68.xml><?xml version="1.0" encoding="utf-8"?>
<formControlPr xmlns="http://schemas.microsoft.com/office/spreadsheetml/2009/9/main" objectType="CheckBox" fmlaLink="$L$12" lockText="1" noThreeD="1"/>
</file>

<file path=xl/ctrlProps/ctrlProp69.xml><?xml version="1.0" encoding="utf-8"?>
<formControlPr xmlns="http://schemas.microsoft.com/office/spreadsheetml/2009/9/main" objectType="CheckBox" fmlaLink="$L$13" lockText="1" noThreeD="1"/>
</file>

<file path=xl/ctrlProps/ctrlProp70.xml><?xml version="1.0" encoding="utf-8"?>
<formControlPr xmlns="http://schemas.microsoft.com/office/spreadsheetml/2009/9/main" objectType="CheckBox" fmlaLink="$L$14" lockText="1" noThreeD="1"/>
</file>

<file path=xl/ctrlProps/ctrlProp71.xml><?xml version="1.0" encoding="utf-8"?>
<formControlPr xmlns="http://schemas.microsoft.com/office/spreadsheetml/2009/9/main" objectType="CheckBox" fmlaLink="$L$15" lockText="1" noThreeD="1"/>
</file>

<file path=xl/ctrlProps/ctrlProp72.xml><?xml version="1.0" encoding="utf-8"?>
<formControlPr xmlns="http://schemas.microsoft.com/office/spreadsheetml/2009/9/main" objectType="CheckBox" fmlaLink="$L$16" lockText="1" noThreeD="1"/>
</file>

<file path=xl/ctrlProps/ctrlProp73.xml><?xml version="1.0" encoding="utf-8"?>
<formControlPr xmlns="http://schemas.microsoft.com/office/spreadsheetml/2009/9/main" objectType="CheckBox" fmlaLink="$L$17" lockText="1" noThreeD="1"/>
</file>

<file path=xl/ctrlProps/ctrlProp74.xml><?xml version="1.0" encoding="utf-8"?>
<formControlPr xmlns="http://schemas.microsoft.com/office/spreadsheetml/2009/9/main" objectType="CheckBox" fmlaLink="$L$18" lockText="1" noThreeD="1"/>
</file>

<file path=xl/ctrlProps/ctrlProp75.xml><?xml version="1.0" encoding="utf-8"?>
<formControlPr xmlns="http://schemas.microsoft.com/office/spreadsheetml/2009/9/main" objectType="CheckBox" fmlaLink="$L$19" lockText="1" noThreeD="1"/>
</file>

<file path=xl/ctrlProps/ctrlProp76.xml><?xml version="1.0" encoding="utf-8"?>
<formControlPr xmlns="http://schemas.microsoft.com/office/spreadsheetml/2009/9/main" objectType="CheckBox" fmlaLink="$L$20" lockText="1" noThreeD="1"/>
</file>

<file path=xl/ctrlProps/ctrlProp77.xml><?xml version="1.0" encoding="utf-8"?>
<formControlPr xmlns="http://schemas.microsoft.com/office/spreadsheetml/2009/9/main" objectType="CheckBox" fmlaLink="$L$21" lockText="1" noThreeD="1"/>
</file>

<file path=xl/ctrlProps/ctrlProp78.xml><?xml version="1.0" encoding="utf-8"?>
<formControlPr xmlns="http://schemas.microsoft.com/office/spreadsheetml/2009/9/main" objectType="CheckBox" fmlaLink="$L$22" lockText="1" noThreeD="1"/>
</file>

<file path=xl/ctrlProps/ctrlProp79.xml><?xml version="1.0" encoding="utf-8"?>
<formControlPr xmlns="http://schemas.microsoft.com/office/spreadsheetml/2009/9/main" objectType="CheckBox" fmlaLink="$L$23" lockText="1" noThreeD="1"/>
</file>

<file path=xl/ctrlProps/ctrlProp80.xml><?xml version="1.0" encoding="utf-8"?>
<formControlPr xmlns="http://schemas.microsoft.com/office/spreadsheetml/2009/9/main" objectType="CheckBox" fmlaLink="$L$24" lockText="1" noThreeD="1"/>
</file>

<file path=xl/ctrlProps/ctrlProp81.xml><?xml version="1.0" encoding="utf-8"?>
<formControlPr xmlns="http://schemas.microsoft.com/office/spreadsheetml/2009/9/main" objectType="CheckBox" fmlaLink="$L$25" lockText="1" noThreeD="1"/>
</file>

<file path=xl/ctrlProps/ctrlProp82.xml><?xml version="1.0" encoding="utf-8"?>
<formControlPr xmlns="http://schemas.microsoft.com/office/spreadsheetml/2009/9/main" objectType="CheckBox" fmlaLink="$L$26" lockText="1" noThreeD="1"/>
</file>

<file path=xl/ctrlProps/ctrlProp83.xml><?xml version="1.0" encoding="utf-8"?>
<formControlPr xmlns="http://schemas.microsoft.com/office/spreadsheetml/2009/9/main" objectType="CheckBox" fmlaLink="$L$27" lockText="1" noThreeD="1"/>
</file>

<file path=xl/ctrlProps/ctrlProp84.xml><?xml version="1.0" encoding="utf-8"?>
<formControlPr xmlns="http://schemas.microsoft.com/office/spreadsheetml/2009/9/main" objectType="CheckBox" fmlaLink="$L$28" lockText="1" noThreeD="1"/>
</file>

<file path=xl/ctrlProps/ctrlProp85.xml><?xml version="1.0" encoding="utf-8"?>
<formControlPr xmlns="http://schemas.microsoft.com/office/spreadsheetml/2009/9/main" objectType="CheckBox" fmlaLink="$L$29" lockText="1" noThreeD="1"/>
</file>

<file path=xl/ctrlProps/ctrlProp86.xml><?xml version="1.0" encoding="utf-8"?>
<formControlPr xmlns="http://schemas.microsoft.com/office/spreadsheetml/2009/9/main" objectType="CheckBox" fmlaLink="$L$30" lockText="1" noThreeD="1"/>
</file>

<file path=xl/ctrlProps/ctrlProp87.xml><?xml version="1.0" encoding="utf-8"?>
<formControlPr xmlns="http://schemas.microsoft.com/office/spreadsheetml/2009/9/main" objectType="CheckBox" fmlaLink="$L$31" lockText="1" noThreeD="1"/>
</file>

<file path=xl/ctrlProps/ctrlProp88.xml><?xml version="1.0" encoding="utf-8"?>
<formControlPr xmlns="http://schemas.microsoft.com/office/spreadsheetml/2009/9/main" objectType="CheckBox" fmlaLink="$L$32" lockText="1" noThreeD="1"/>
</file>

<file path=xl/ctrlProps/ctrlProp89.xml><?xml version="1.0" encoding="utf-8"?>
<formControlPr xmlns="http://schemas.microsoft.com/office/spreadsheetml/2009/9/main" objectType="CheckBox" fmlaLink="$L$33" lockText="1" noThreeD="1"/>
</file>

<file path=xl/ctrlProps/ctrlProp90.xml><?xml version="1.0" encoding="utf-8"?>
<formControlPr xmlns="http://schemas.microsoft.com/office/spreadsheetml/2009/9/main" objectType="CheckBox" fmlaLink="$L$34" lockText="1" noThreeD="1"/>
</file>

<file path=xl/ctrlProps/ctrlProp91.xml><?xml version="1.0" encoding="utf-8"?>
<formControlPr xmlns="http://schemas.microsoft.com/office/spreadsheetml/2009/9/main" objectType="CheckBox" fmlaLink="$L$35" lockText="1" noThreeD="1"/>
</file>

<file path=xl/ctrlProps/ctrlProp92.xml><?xml version="1.0" encoding="utf-8"?>
<formControlPr xmlns="http://schemas.microsoft.com/office/spreadsheetml/2009/9/main" objectType="CheckBox" fmlaLink="$M$19" lockText="1" noThreeD="1"/>
</file>

<file path=xl/ctrlProps/ctrlProp93.xml><?xml version="1.0" encoding="utf-8"?>
<formControlPr xmlns="http://schemas.microsoft.com/office/spreadsheetml/2009/9/main" objectType="CheckBox" fmlaLink="$M$20" lockText="1" noThreeD="1"/>
</file>

<file path=xl/ctrlProps/ctrlProp94.xml><?xml version="1.0" encoding="utf-8"?>
<formControlPr xmlns="http://schemas.microsoft.com/office/spreadsheetml/2009/9/main" objectType="CheckBox" fmlaLink="$M$21" lockText="1" noThreeD="1"/>
</file>

<file path=xl/ctrlProps/ctrlProp95.xml><?xml version="1.0" encoding="utf-8"?>
<formControlPr xmlns="http://schemas.microsoft.com/office/spreadsheetml/2009/9/main" objectType="CheckBox" fmlaLink="$M$22" lockText="1" noThreeD="1"/>
</file>

<file path=xl/ctrlProps/ctrlProp96.xml><?xml version="1.0" encoding="utf-8"?>
<formControlPr xmlns="http://schemas.microsoft.com/office/spreadsheetml/2009/9/main" objectType="CheckBox" fmlaLink="$M$23" lockText="1" noThreeD="1"/>
</file>

<file path=xl/ctrlProps/ctrlProp97.xml><?xml version="1.0" encoding="utf-8"?>
<formControlPr xmlns="http://schemas.microsoft.com/office/spreadsheetml/2009/9/main" objectType="CheckBox" fmlaLink="$M$25" lockText="1" noThreeD="1"/>
</file>

<file path=xl/ctrlProps/ctrlProp98.xml><?xml version="1.0" encoding="utf-8"?>
<formControlPr xmlns="http://schemas.microsoft.com/office/spreadsheetml/2009/9/main" objectType="CheckBox" fmlaLink="$M$26" lockText="1" noThreeD="1"/>
</file>

<file path=xl/ctrlProps/ctrlProp99.xml><?xml version="1.0" encoding="utf-8"?>
<formControlPr xmlns="http://schemas.microsoft.com/office/spreadsheetml/2009/9/main" objectType="CheckBox" fmlaLink="$M$27" lockText="1" noThreeD="1"/>
</file>

<file path=xl/ctrlProps/ctrlProp100.xml><?xml version="1.0" encoding="utf-8"?>
<formControlPr xmlns="http://schemas.microsoft.com/office/spreadsheetml/2009/9/main" objectType="CheckBox" fmlaLink="$M$28" lockText="1" noThreeD="1"/>
</file>

<file path=xl/ctrlProps/ctrlProp101.xml><?xml version="1.0" encoding="utf-8"?>
<formControlPr xmlns="http://schemas.microsoft.com/office/spreadsheetml/2009/9/main" objectType="CheckBox" fmlaLink="$M$29" lockText="1" noThreeD="1"/>
</file>

<file path=xl/ctrlProps/ctrlProp102.xml><?xml version="1.0" encoding="utf-8"?>
<formControlPr xmlns="http://schemas.microsoft.com/office/spreadsheetml/2009/9/main" objectType="CheckBox" fmlaLink="$M$30" lockText="1" noThreeD="1"/>
</file>

<file path=xl/ctrlProps/ctrlProp103.xml><?xml version="1.0" encoding="utf-8"?>
<formControlPr xmlns="http://schemas.microsoft.com/office/spreadsheetml/2009/9/main" objectType="CheckBox" fmlaLink="$M$32" lockText="1" noThreeD="1"/>
</file>

<file path=xl/ctrlProps/ctrlProp104.xml><?xml version="1.0" encoding="utf-8"?>
<formControlPr xmlns="http://schemas.microsoft.com/office/spreadsheetml/2009/9/main" objectType="CheckBox" fmlaLink="$M$33" lockText="1" noThreeD="1"/>
</file>

<file path=xl/ctrlProps/ctrlProp105.xml><?xml version="1.0" encoding="utf-8"?>
<formControlPr xmlns="http://schemas.microsoft.com/office/spreadsheetml/2009/9/main" objectType="CheckBox" fmlaLink="$M$34" lockText="1" noThreeD="1"/>
</file>

<file path=xl/ctrlProps/ctrlProp106.xml><?xml version="1.0" encoding="utf-8"?>
<formControlPr xmlns="http://schemas.microsoft.com/office/spreadsheetml/2009/9/main" objectType="CheckBox" fmlaLink="$M$35" lockText="1" noThreeD="1"/>
</file>

<file path=xl/ctrlProps/ctrlProp107.xml><?xml version="1.0" encoding="utf-8"?>
<formControlPr xmlns="http://schemas.microsoft.com/office/spreadsheetml/2009/9/main" objectType="CheckBox" fmlaLink="$M$37" lockText="1" noThreeD="1"/>
</file>

<file path=xl/ctrlProps/ctrlProp108.xml><?xml version="1.0" encoding="utf-8"?>
<formControlPr xmlns="http://schemas.microsoft.com/office/spreadsheetml/2009/9/main" objectType="CheckBox" fmlaLink="$M$38" lockText="1" noThreeD="1"/>
</file>

<file path=xl/ctrlProps/ctrlProp109.xml><?xml version="1.0" encoding="utf-8"?>
<formControlPr xmlns="http://schemas.microsoft.com/office/spreadsheetml/2009/9/main" objectType="CheckBox" fmlaLink="$M$41" lockText="1" noThreeD="1"/>
</file>

<file path=xl/ctrlProps/ctrlProp110.xml><?xml version="1.0" encoding="utf-8"?>
<formControlPr xmlns="http://schemas.microsoft.com/office/spreadsheetml/2009/9/main" objectType="CheckBox" fmlaLink="$M$44" lockText="1" noThreeD="1"/>
</file>

<file path=xl/ctrlProps/ctrlProp111.xml><?xml version="1.0" encoding="utf-8"?>
<formControlPr xmlns="http://schemas.microsoft.com/office/spreadsheetml/2009/9/main" objectType="CheckBox" fmlaLink="$M$39" lockText="1" noThreeD="1"/>
</file>

<file path=xl/ctrlProps/ctrlProp112.xml><?xml version="1.0" encoding="utf-8"?>
<formControlPr xmlns="http://schemas.microsoft.com/office/spreadsheetml/2009/9/main" objectType="CheckBox" fmlaLink="$M$43" lockText="1" noThreeD="1"/>
</file>

<file path=xl/ctrlProps/ctrlProp113.xml><?xml version="1.0" encoding="utf-8"?>
<formControlPr xmlns="http://schemas.microsoft.com/office/spreadsheetml/2009/9/main" objectType="CheckBox" fmlaLink="$M$46" lockText="1" noThreeD="1"/>
</file>

<file path=xl/ctrlProps/ctrlProp114.xml><?xml version="1.0" encoding="utf-8"?>
<formControlPr xmlns="http://schemas.microsoft.com/office/spreadsheetml/2009/9/main" objectType="CheckBox" fmlaLink="$M$47" lockText="1" noThreeD="1"/>
</file>

<file path=xl/ctrlProps/ctrlProp115.xml><?xml version="1.0" encoding="utf-8"?>
<formControlPr xmlns="http://schemas.microsoft.com/office/spreadsheetml/2009/9/main" objectType="CheckBox" fmlaLink="$M$48" lockText="1" noThreeD="1"/>
</file>

<file path=xl/ctrlProps/ctrlProp116.xml><?xml version="1.0" encoding="utf-8"?>
<formControlPr xmlns="http://schemas.microsoft.com/office/spreadsheetml/2009/9/main" objectType="CheckBox" fmlaLink="$M$67" lockText="1" noThreeD="1"/>
</file>

<file path=xl/ctrlProps/ctrlProp117.xml><?xml version="1.0" encoding="utf-8"?>
<formControlPr xmlns="http://schemas.microsoft.com/office/spreadsheetml/2009/9/main" objectType="CheckBox" fmlaLink="$M$68" lockText="1" noThreeD="1"/>
</file>

<file path=xl/ctrlProps/ctrlProp118.xml><?xml version="1.0" encoding="utf-8"?>
<formControlPr xmlns="http://schemas.microsoft.com/office/spreadsheetml/2009/9/main" objectType="CheckBox" fmlaLink="$M$70" lockText="1" noThreeD="1"/>
</file>

<file path=xl/ctrlProps/ctrlProp119.xml><?xml version="1.0" encoding="utf-8"?>
<formControlPr xmlns="http://schemas.microsoft.com/office/spreadsheetml/2009/9/main" objectType="CheckBox" fmlaLink="$M$69" lockText="1" noThreeD="1"/>
</file>

<file path=xl/ctrlProps/ctrlProp120.xml><?xml version="1.0" encoding="utf-8"?>
<formControlPr xmlns="http://schemas.microsoft.com/office/spreadsheetml/2009/9/main" objectType="CheckBox" fmlaLink="$M$71" lockText="1" noThreeD="1"/>
</file>

<file path=xl/ctrlProps/ctrlProp121.xml><?xml version="1.0" encoding="utf-8"?>
<formControlPr xmlns="http://schemas.microsoft.com/office/spreadsheetml/2009/9/main" objectType="CheckBox" fmlaLink="$M$72" lockText="1" noThreeD="1"/>
</file>

<file path=xl/ctrlProps/ctrlProp122.xml><?xml version="1.0" encoding="utf-8"?>
<formControlPr xmlns="http://schemas.microsoft.com/office/spreadsheetml/2009/9/main" objectType="CheckBox" fmlaLink="$M$73" lockText="1" noThreeD="1"/>
</file>

<file path=xl/ctrlProps/ctrlProp123.xml><?xml version="1.0" encoding="utf-8"?>
<formControlPr xmlns="http://schemas.microsoft.com/office/spreadsheetml/2009/9/main" objectType="CheckBox" fmlaLink="$M$74" lockText="1" noThreeD="1"/>
</file>

<file path=xl/ctrlProps/ctrlProp124.xml><?xml version="1.0" encoding="utf-8"?>
<formControlPr xmlns="http://schemas.microsoft.com/office/spreadsheetml/2009/9/main" objectType="CheckBox" fmlaLink="$M$75" lockText="1" noThreeD="1"/>
</file>

<file path=xl/ctrlProps/ctrlProp125.xml><?xml version="1.0" encoding="utf-8"?>
<formControlPr xmlns="http://schemas.microsoft.com/office/spreadsheetml/2009/9/main" objectType="CheckBox" fmlaLink="$M$77" lockText="1" noThreeD="1"/>
</file>

<file path=xl/ctrlProps/ctrlProp126.xml><?xml version="1.0" encoding="utf-8"?>
<formControlPr xmlns="http://schemas.microsoft.com/office/spreadsheetml/2009/9/main" objectType="CheckBox" fmlaLink="$M$78" lockText="1" noThreeD="1"/>
</file>

<file path=xl/ctrlProps/ctrlProp127.xml><?xml version="1.0" encoding="utf-8"?>
<formControlPr xmlns="http://schemas.microsoft.com/office/spreadsheetml/2009/9/main" objectType="CheckBox" fmlaLink="$M$79" lockText="1" noThreeD="1"/>
</file>

<file path=xl/ctrlProps/ctrlProp128.xml><?xml version="1.0" encoding="utf-8"?>
<formControlPr xmlns="http://schemas.microsoft.com/office/spreadsheetml/2009/9/main" objectType="CheckBox" fmlaLink="$M$80" lockText="1" noThreeD="1"/>
</file>

<file path=xl/ctrlProps/ctrlProp129.xml><?xml version="1.0" encoding="utf-8"?>
<formControlPr xmlns="http://schemas.microsoft.com/office/spreadsheetml/2009/9/main" objectType="CheckBox" fmlaLink="$M$81" lockText="1" noThreeD="1"/>
</file>

<file path=xl/ctrlProps/ctrlProp130.xml><?xml version="1.0" encoding="utf-8"?>
<formControlPr xmlns="http://schemas.microsoft.com/office/spreadsheetml/2009/9/main" objectType="CheckBox" fmlaLink="$M$82" lockText="1" noThreeD="1"/>
</file>

<file path=xl/ctrlProps/ctrlProp131.xml><?xml version="1.0" encoding="utf-8"?>
<formControlPr xmlns="http://schemas.microsoft.com/office/spreadsheetml/2009/9/main" objectType="CheckBox" fmlaLink="$M$40" lockText="1" noThreeD="1"/>
</file>

<file path=xl/ctrlProps/ctrlProp132.xml><?xml version="1.0" encoding="utf-8"?>
<formControlPr xmlns="http://schemas.microsoft.com/office/spreadsheetml/2009/9/main" objectType="CheckBox" fmlaLink="$M$84" lockText="1" noThreeD="1"/>
</file>

<file path=xl/ctrlProps/ctrlProp133.xml><?xml version="1.0" encoding="utf-8"?>
<formControlPr xmlns="http://schemas.microsoft.com/office/spreadsheetml/2009/9/main" objectType="CheckBox" fmlaLink="$M$85" lockText="1" noThreeD="1"/>
</file>

<file path=xl/ctrlProps/ctrlProp134.xml><?xml version="1.0" encoding="utf-8"?>
<formControlPr xmlns="http://schemas.microsoft.com/office/spreadsheetml/2009/9/main" objectType="CheckBox" fmlaLink="$M$86" lockText="1" noThreeD="1"/>
</file>

<file path=xl/ctrlProps/ctrlProp135.xml><?xml version="1.0" encoding="utf-8"?>
<formControlPr xmlns="http://schemas.microsoft.com/office/spreadsheetml/2009/9/main" objectType="CheckBox" fmlaLink="$M$87" lockText="1" noThreeD="1"/>
</file>

<file path=xl/ctrlProps/ctrlProp136.xml><?xml version="1.0" encoding="utf-8"?>
<formControlPr xmlns="http://schemas.microsoft.com/office/spreadsheetml/2009/9/main" objectType="CheckBox" fmlaLink="$M$88" lockText="1" noThreeD="1"/>
</file>

<file path=xl/ctrlProps/ctrlProp137.xml><?xml version="1.0" encoding="utf-8"?>
<formControlPr xmlns="http://schemas.microsoft.com/office/spreadsheetml/2009/9/main" objectType="CheckBox" fmlaLink="$M$90" lockText="1" noThreeD="1"/>
</file>

<file path=xl/ctrlProps/ctrlProp138.xml><?xml version="1.0" encoding="utf-8"?>
<formControlPr xmlns="http://schemas.microsoft.com/office/spreadsheetml/2009/9/main" objectType="CheckBox" fmlaLink="$M$91" lockText="1" noThreeD="1"/>
</file>

<file path=xl/ctrlProps/ctrlProp139.xml><?xml version="1.0" encoding="utf-8"?>
<formControlPr xmlns="http://schemas.microsoft.com/office/spreadsheetml/2009/9/main" objectType="CheckBox" fmlaLink="$M$92" lockText="1" noThreeD="1"/>
</file>

<file path=xl/ctrlProps/ctrlProp140.xml><?xml version="1.0" encoding="utf-8"?>
<formControlPr xmlns="http://schemas.microsoft.com/office/spreadsheetml/2009/9/main" objectType="CheckBox" fmlaLink="$M$94" lockText="1" noThreeD="1"/>
</file>

<file path=xl/ctrlProps/ctrlProp141.xml><?xml version="1.0" encoding="utf-8"?>
<formControlPr xmlns="http://schemas.microsoft.com/office/spreadsheetml/2009/9/main" objectType="CheckBox" fmlaLink="$M$95" lockText="1" noThreeD="1"/>
</file>

<file path=xl/ctrlProps/ctrlProp142.xml><?xml version="1.0" encoding="utf-8"?>
<formControlPr xmlns="http://schemas.microsoft.com/office/spreadsheetml/2009/9/main" objectType="CheckBox" fmlaLink="$M$96" lockText="1" noThreeD="1"/>
</file>

<file path=xl/ctrlProps/ctrlProp143.xml><?xml version="1.0" encoding="utf-8"?>
<formControlPr xmlns="http://schemas.microsoft.com/office/spreadsheetml/2009/9/main" objectType="CheckBox" fmlaLink="$M$97" lockText="1" noThreeD="1"/>
</file>

<file path=xl/ctrlProps/ctrlProp144.xml><?xml version="1.0" encoding="utf-8"?>
<formControlPr xmlns="http://schemas.microsoft.com/office/spreadsheetml/2009/9/main" objectType="CheckBox" fmlaLink="$M$98" lockText="1" noThreeD="1"/>
</file>

<file path=xl/ctrlProps/ctrlProp145.xml><?xml version="1.0" encoding="utf-8"?>
<formControlPr xmlns="http://schemas.microsoft.com/office/spreadsheetml/2009/9/main" objectType="CheckBox" fmlaLink="$M$99" lockText="1" noThreeD="1"/>
</file>

<file path=xl/ctrlProps/ctrlProp146.xml><?xml version="1.0" encoding="utf-8"?>
<formControlPr xmlns="http://schemas.microsoft.com/office/spreadsheetml/2009/9/main" objectType="CheckBox" fmlaLink="$M$48" lockText="1" noThreeD="1"/>
</file>

<file path=xl/ctrlProps/ctrlProp147.xml><?xml version="1.0" encoding="utf-8"?>
<formControlPr xmlns="http://schemas.microsoft.com/office/spreadsheetml/2009/9/main" objectType="CheckBox" fmlaLink="$L$57" lockText="1" noThreeD="1"/>
</file>

<file path=xl/ctrlProps/ctrlProp148.xml><?xml version="1.0" encoding="utf-8"?>
<formControlPr xmlns="http://schemas.microsoft.com/office/spreadsheetml/2009/9/main" objectType="CheckBox" fmlaLink="$L$108" lockText="1" noThreeD="1"/>
</file>

<file path=xl/ctrlProps/ctrlProp149.xml><?xml version="1.0" encoding="utf-8"?>
<formControlPr xmlns="http://schemas.microsoft.com/office/spreadsheetml/2009/9/main" objectType="CheckBox" fmlaLink="$L$109" lockText="1" noThreeD="1"/>
</file>

<file path=xl/ctrlProps/ctrlProp150.xml><?xml version="1.0" encoding="utf-8"?>
<formControlPr xmlns="http://schemas.microsoft.com/office/spreadsheetml/2009/9/main" objectType="CheckBox" fmlaLink="$L$110" lockText="1" noThreeD="1"/>
</file>

<file path=xl/ctrlProps/ctrlProp151.xml><?xml version="1.0" encoding="utf-8"?>
<formControlPr xmlns="http://schemas.microsoft.com/office/spreadsheetml/2009/9/main" objectType="CheckBox" fmlaLink="$L$111" lockText="1" noThreeD="1"/>
</file>

<file path=xl/ctrlProps/ctrlProp152.xml><?xml version="1.0" encoding="utf-8"?>
<formControlPr xmlns="http://schemas.microsoft.com/office/spreadsheetml/2009/9/main" objectType="CheckBox" fmlaLink="$L$112" lockText="1" noThreeD="1"/>
</file>

<file path=xl/ctrlProps/ctrlProp153.xml><?xml version="1.0" encoding="utf-8"?>
<formControlPr xmlns="http://schemas.microsoft.com/office/spreadsheetml/2009/9/main" objectType="CheckBox" fmlaLink="$L$113" lockText="1" noThreeD="1"/>
</file>

<file path=xl/ctrlProps/ctrlProp154.xml><?xml version="1.0" encoding="utf-8"?>
<formControlPr xmlns="http://schemas.microsoft.com/office/spreadsheetml/2009/9/main" objectType="CheckBox" fmlaLink="$L$114" lockText="1" noThreeD="1"/>
</file>

<file path=xl/ctrlProps/ctrlProp155.xml><?xml version="1.0" encoding="utf-8"?>
<formControlPr xmlns="http://schemas.microsoft.com/office/spreadsheetml/2009/9/main" objectType="CheckBox" fmlaLink="$L$115" lockText="1" noThreeD="1"/>
</file>

<file path=xl/ctrlProps/ctrlProp156.xml><?xml version="1.0" encoding="utf-8"?>
<formControlPr xmlns="http://schemas.microsoft.com/office/spreadsheetml/2009/9/main" objectType="CheckBox" fmlaLink="$L$116" lockText="1" noThreeD="1"/>
</file>

<file path=xl/ctrlProps/ctrlProp157.xml><?xml version="1.0" encoding="utf-8"?>
<formControlPr xmlns="http://schemas.microsoft.com/office/spreadsheetml/2009/9/main" objectType="CheckBox" fmlaLink="$L$117" lockText="1" noThreeD="1"/>
</file>

<file path=xl/ctrlProps/ctrlProp158.xml><?xml version="1.0" encoding="utf-8"?>
<formControlPr xmlns="http://schemas.microsoft.com/office/spreadsheetml/2009/9/main" objectType="CheckBox" fmlaLink="$L$118" lockText="1" noThreeD="1"/>
</file>

<file path=xl/ctrlProps/ctrlProp159.xml><?xml version="1.0" encoding="utf-8"?>
<formControlPr xmlns="http://schemas.microsoft.com/office/spreadsheetml/2009/9/main" objectType="CheckBox" fmlaLink="$L$119" lockText="1" noThreeD="1"/>
</file>

<file path=xl/ctrlProps/ctrlProp160.xml><?xml version="1.0" encoding="utf-8"?>
<formControlPr xmlns="http://schemas.microsoft.com/office/spreadsheetml/2009/9/main" objectType="CheckBox" fmlaLink="$L$120" lockText="1" noThreeD="1"/>
</file>

<file path=xl/ctrlProps/ctrlProp161.xml><?xml version="1.0" encoding="utf-8"?>
<formControlPr xmlns="http://schemas.microsoft.com/office/spreadsheetml/2009/9/main" objectType="CheckBox" fmlaLink="$L$121" lockText="1" noThreeD="1"/>
</file>

<file path=xl/ctrlProps/ctrlProp162.xml><?xml version="1.0" encoding="utf-8"?>
<formControlPr xmlns="http://schemas.microsoft.com/office/spreadsheetml/2009/9/main" objectType="CheckBox" fmlaLink="$L$122" lockText="1" noThreeD="1"/>
</file>

<file path=xl/ctrlProps/ctrlProp163.xml><?xml version="1.0" encoding="utf-8"?>
<formControlPr xmlns="http://schemas.microsoft.com/office/spreadsheetml/2009/9/main" objectType="CheckBox" fmlaLink="$L$123" lockText="1" noThreeD="1"/>
</file>

<file path=xl/ctrlProps/ctrlProp164.xml><?xml version="1.0" encoding="utf-8"?>
<formControlPr xmlns="http://schemas.microsoft.com/office/spreadsheetml/2009/9/main" objectType="CheckBox" fmlaLink="$L$124" lockText="1" noThreeD="1"/>
</file>

<file path=xl/ctrlProps/ctrlProp165.xml><?xml version="1.0" encoding="utf-8"?>
<formControlPr xmlns="http://schemas.microsoft.com/office/spreadsheetml/2009/9/main" objectType="CheckBox" fmlaLink="$L$125" lockText="1" noThreeD="1"/>
</file>

<file path=xl/ctrlProps/ctrlProp166.xml><?xml version="1.0" encoding="utf-8"?>
<formControlPr xmlns="http://schemas.microsoft.com/office/spreadsheetml/2009/9/main" objectType="CheckBox" fmlaLink="$L$126" lockText="1" noThreeD="1"/>
</file>

<file path=xl/ctrlProps/ctrlProp167.xml><?xml version="1.0" encoding="utf-8"?>
<formControlPr xmlns="http://schemas.microsoft.com/office/spreadsheetml/2009/9/main" objectType="CheckBox" fmlaLink="$L$127" lockText="1" noThreeD="1"/>
</file>

<file path=xl/ctrlProps/ctrlProp168.xml><?xml version="1.0" encoding="utf-8"?>
<formControlPr xmlns="http://schemas.microsoft.com/office/spreadsheetml/2009/9/main" objectType="CheckBox" fmlaLink="$L$128" lockText="1" noThreeD="1"/>
</file>

<file path=xl/ctrlProps/ctrlProp169.xml><?xml version="1.0" encoding="utf-8"?>
<formControlPr xmlns="http://schemas.microsoft.com/office/spreadsheetml/2009/9/main" objectType="CheckBox" fmlaLink="$L$129" lockText="1" noThreeD="1"/>
</file>

<file path=xl/ctrlProps/ctrlProp170.xml><?xml version="1.0" encoding="utf-8"?>
<formControlPr xmlns="http://schemas.microsoft.com/office/spreadsheetml/2009/9/main" objectType="CheckBox" fmlaLink="$L$130" lockText="1" noThreeD="1"/>
</file>

<file path=xl/ctrlProps/ctrlProp171.xml><?xml version="1.0" encoding="utf-8"?>
<formControlPr xmlns="http://schemas.microsoft.com/office/spreadsheetml/2009/9/main" objectType="CheckBox" fmlaLink="$L$131" lockText="1" noThreeD="1"/>
</file>

<file path=xl/ctrlProps/ctrlProp172.xml><?xml version="1.0" encoding="utf-8"?>
<formControlPr xmlns="http://schemas.microsoft.com/office/spreadsheetml/2009/9/main" objectType="CheckBox" fmlaLink="$L$132" lockText="1" noThreeD="1"/>
</file>

<file path=xl/ctrlProps/ctrlProp173.xml><?xml version="1.0" encoding="utf-8"?>
<formControlPr xmlns="http://schemas.microsoft.com/office/spreadsheetml/2009/9/main" objectType="CheckBox" fmlaLink="$N$164" lockText="1" noThreeD="1"/>
</file>

<file path=xl/ctrlProps/ctrlProp174.xml><?xml version="1.0" encoding="utf-8"?>
<formControlPr xmlns="http://schemas.microsoft.com/office/spreadsheetml/2009/9/main" objectType="CheckBox" fmlaLink="$N$165" lockText="1" noThreeD="1"/>
</file>

<file path=xl/ctrlProps/ctrlProp175.xml><?xml version="1.0" encoding="utf-8"?>
<formControlPr xmlns="http://schemas.microsoft.com/office/spreadsheetml/2009/9/main" objectType="CheckBox" fmlaLink="$N$166" lockText="1" noThreeD="1"/>
</file>

<file path=xl/ctrlProps/ctrlProp176.xml><?xml version="1.0" encoding="utf-8"?>
<formControlPr xmlns="http://schemas.microsoft.com/office/spreadsheetml/2009/9/main" objectType="CheckBox" fmlaLink="$N$167" lockText="1" noThreeD="1"/>
</file>

<file path=xl/ctrlProps/ctrlProp177.xml><?xml version="1.0" encoding="utf-8"?>
<formControlPr xmlns="http://schemas.microsoft.com/office/spreadsheetml/2009/9/main" objectType="CheckBox" fmlaLink="$N$168" lockText="1" noThreeD="1"/>
</file>

<file path=xl/ctrlProps/ctrlProp178.xml><?xml version="1.0" encoding="utf-8"?>
<formControlPr xmlns="http://schemas.microsoft.com/office/spreadsheetml/2009/9/main" objectType="CheckBox" fmlaLink="$N$169" lockText="1" noThreeD="1"/>
</file>

<file path=xl/ctrlProps/ctrlProp179.xml><?xml version="1.0" encoding="utf-8"?>
<formControlPr xmlns="http://schemas.microsoft.com/office/spreadsheetml/2009/9/main" objectType="CheckBox" fmlaLink="$N$170" lockText="1" noThreeD="1"/>
</file>

<file path=xl/ctrlProps/ctrlProp180.xml><?xml version="1.0" encoding="utf-8"?>
<formControlPr xmlns="http://schemas.microsoft.com/office/spreadsheetml/2009/9/main" objectType="CheckBox" fmlaLink="$N$171" lockText="1" noThreeD="1"/>
</file>

<file path=xl/ctrlProps/ctrlProp181.xml><?xml version="1.0" encoding="utf-8"?>
<formControlPr xmlns="http://schemas.microsoft.com/office/spreadsheetml/2009/9/main" objectType="CheckBox" fmlaLink="$N$172" lockText="1" noThreeD="1"/>
</file>

<file path=xl/ctrlProps/ctrlProp182.xml><?xml version="1.0" encoding="utf-8"?>
<formControlPr xmlns="http://schemas.microsoft.com/office/spreadsheetml/2009/9/main" objectType="CheckBox" fmlaLink="$N$173" lockText="1" noThreeD="1"/>
</file>

<file path=xl/ctrlProps/ctrlProp183.xml><?xml version="1.0" encoding="utf-8"?>
<formControlPr xmlns="http://schemas.microsoft.com/office/spreadsheetml/2009/9/main" objectType="CheckBox" fmlaLink="$N$174" lockText="1" noThreeD="1"/>
</file>

<file path=xl/ctrlProps/ctrlProp184.xml><?xml version="1.0" encoding="utf-8"?>
<formControlPr xmlns="http://schemas.microsoft.com/office/spreadsheetml/2009/9/main" objectType="CheckBox" fmlaLink="$N$175" lockText="1" noThreeD="1"/>
</file>

<file path=xl/ctrlProps/ctrlProp185.xml><?xml version="1.0" encoding="utf-8"?>
<formControlPr xmlns="http://schemas.microsoft.com/office/spreadsheetml/2009/9/main" objectType="CheckBox" fmlaLink="$N$176" lockText="1" noThreeD="1"/>
</file>

<file path=xl/ctrlProps/ctrlProp186.xml><?xml version="1.0" encoding="utf-8"?>
<formControlPr xmlns="http://schemas.microsoft.com/office/spreadsheetml/2009/9/main" objectType="CheckBox" fmlaLink="$N$177" lockText="1" noThreeD="1"/>
</file>

<file path=xl/ctrlProps/ctrlProp187.xml><?xml version="1.0" encoding="utf-8"?>
<formControlPr xmlns="http://schemas.microsoft.com/office/spreadsheetml/2009/9/main" objectType="CheckBox" fmlaLink="$N$178" lockText="1" noThreeD="1"/>
</file>

<file path=xl/ctrlProps/ctrlProp188.xml><?xml version="1.0" encoding="utf-8"?>
<formControlPr xmlns="http://schemas.microsoft.com/office/spreadsheetml/2009/9/main" objectType="CheckBox" fmlaLink="$N$179" lockText="1" noThreeD="1"/>
</file>

<file path=xl/ctrlProps/ctrlProp189.xml><?xml version="1.0" encoding="utf-8"?>
<formControlPr xmlns="http://schemas.microsoft.com/office/spreadsheetml/2009/9/main" objectType="CheckBox" fmlaLink="$N$180" lockText="1" noThreeD="1"/>
</file>

<file path=xl/ctrlProps/ctrlProp190.xml><?xml version="1.0" encoding="utf-8"?>
<formControlPr xmlns="http://schemas.microsoft.com/office/spreadsheetml/2009/9/main" objectType="CheckBox" fmlaLink="$N$181" lockText="1" noThreeD="1"/>
</file>

<file path=xl/ctrlProps/ctrlProp191.xml><?xml version="1.0" encoding="utf-8"?>
<formControlPr xmlns="http://schemas.microsoft.com/office/spreadsheetml/2009/9/main" objectType="CheckBox" fmlaLink="$N$182" lockText="1" noThreeD="1"/>
</file>

<file path=xl/ctrlProps/ctrlProp192.xml><?xml version="1.0" encoding="utf-8"?>
<formControlPr xmlns="http://schemas.microsoft.com/office/spreadsheetml/2009/9/main" objectType="CheckBox" fmlaLink="$N$183" lockText="1" noThreeD="1"/>
</file>

<file path=xl/ctrlProps/ctrlProp193.xml><?xml version="1.0" encoding="utf-8"?>
<formControlPr xmlns="http://schemas.microsoft.com/office/spreadsheetml/2009/9/main" objectType="CheckBox" fmlaLink="$N$184" lockText="1" noThreeD="1"/>
</file>

<file path=xl/ctrlProps/ctrlProp194.xml><?xml version="1.0" encoding="utf-8"?>
<formControlPr xmlns="http://schemas.microsoft.com/office/spreadsheetml/2009/9/main" objectType="CheckBox" fmlaLink="$N$185" lockText="1" noThreeD="1"/>
</file>

<file path=xl/ctrlProps/ctrlProp195.xml><?xml version="1.0" encoding="utf-8"?>
<formControlPr xmlns="http://schemas.microsoft.com/office/spreadsheetml/2009/9/main" objectType="CheckBox" fmlaLink="$N$186" lockText="1" noThreeD="1"/>
</file>

<file path=xl/ctrlProps/ctrlProp196.xml><?xml version="1.0" encoding="utf-8"?>
<formControlPr xmlns="http://schemas.microsoft.com/office/spreadsheetml/2009/9/main" objectType="CheckBox" fmlaLink="$N$187" lockText="1" noThreeD="1"/>
</file>

<file path=xl/ctrlProps/ctrlProp197.xml><?xml version="1.0" encoding="utf-8"?>
<formControlPr xmlns="http://schemas.microsoft.com/office/spreadsheetml/2009/9/main" objectType="CheckBox" fmlaLink="$N$188" lockText="1" noThreeD="1"/>
</file>

<file path=xl/ctrlProps/ctrlProp198.xml><?xml version="1.0" encoding="utf-8"?>
<formControlPr xmlns="http://schemas.microsoft.com/office/spreadsheetml/2009/9/main" objectType="CheckBox" fmlaLink="$J$12" lockText="1" noThreeD="1"/>
</file>

<file path=xl/ctrlProps/ctrlProp199.xml><?xml version="1.0" encoding="utf-8"?>
<formControlPr xmlns="http://schemas.microsoft.com/office/spreadsheetml/2009/9/main" objectType="CheckBox" fmlaLink="$K$31" lockText="1" noThreeD="1"/>
</file>

<file path=xl/ctrlProps/ctrlProp200.xml><?xml version="1.0" encoding="utf-8"?>
<formControlPr xmlns="http://schemas.microsoft.com/office/spreadsheetml/2009/9/main" objectType="CheckBox" fmlaLink="$K$32" lockText="1" noThreeD="1"/>
</file>

<file path=xl/ctrlProps/ctrlProp201.xml><?xml version="1.0" encoding="utf-8"?>
<formControlPr xmlns="http://schemas.microsoft.com/office/spreadsheetml/2009/9/main" objectType="CheckBox" fmlaLink="$K$33" lockText="1" noThreeD="1"/>
</file>

<file path=xl/ctrlProps/ctrlProp202.xml><?xml version="1.0" encoding="utf-8"?>
<formControlPr xmlns="http://schemas.microsoft.com/office/spreadsheetml/2009/9/main" objectType="CheckBox" fmlaLink="$K$34" lockText="1" noThreeD="1"/>
</file>

<file path=xl/ctrlProps/ctrlProp203.xml><?xml version="1.0" encoding="utf-8"?>
<formControlPr xmlns="http://schemas.microsoft.com/office/spreadsheetml/2009/9/main" objectType="CheckBox" fmlaLink="$K$35" lockText="1" noThreeD="1"/>
</file>

<file path=xl/ctrlProps/ctrlProp204.xml><?xml version="1.0" encoding="utf-8"?>
<formControlPr xmlns="http://schemas.microsoft.com/office/spreadsheetml/2009/9/main" objectType="CheckBox" fmlaLink="$K$36" lockText="1" noThreeD="1"/>
</file>

<file path=xl/ctrlProps/ctrlProp205.xml><?xml version="1.0" encoding="utf-8"?>
<formControlPr xmlns="http://schemas.microsoft.com/office/spreadsheetml/2009/9/main" objectType="CheckBox" fmlaLink="$K$37" lockText="1" noThreeD="1"/>
</file>

<file path=xl/ctrlProps/ctrlProp206.xml><?xml version="1.0" encoding="utf-8"?>
<formControlPr xmlns="http://schemas.microsoft.com/office/spreadsheetml/2009/9/main" objectType="CheckBox" fmlaLink="$K$39" lockText="1" noThreeD="1"/>
</file>

<file path=xl/ctrlProps/ctrlProp207.xml><?xml version="1.0" encoding="utf-8"?>
<formControlPr xmlns="http://schemas.microsoft.com/office/spreadsheetml/2009/9/main" objectType="CheckBox" fmlaLink="$K$40" lockText="1" noThreeD="1"/>
</file>

<file path=xl/ctrlProps/ctrlProp208.xml><?xml version="1.0" encoding="utf-8"?>
<formControlPr xmlns="http://schemas.microsoft.com/office/spreadsheetml/2009/9/main" objectType="CheckBox" fmlaLink="$K$41" lockText="1" noThreeD="1"/>
</file>

<file path=xl/ctrlProps/ctrlProp209.xml><?xml version="1.0" encoding="utf-8"?>
<formControlPr xmlns="http://schemas.microsoft.com/office/spreadsheetml/2009/9/main" objectType="CheckBox" fmlaLink="$K$42" lockText="1" noThreeD="1"/>
</file>

<file path=xl/ctrlProps/ctrlProp210.xml><?xml version="1.0" encoding="utf-8"?>
<formControlPr xmlns="http://schemas.microsoft.com/office/spreadsheetml/2009/9/main" objectType="CheckBox" fmlaLink="$K$43" lockText="1" noThreeD="1"/>
</file>

<file path=xl/ctrlProps/ctrlProp211.xml><?xml version="1.0" encoding="utf-8"?>
<formControlPr xmlns="http://schemas.microsoft.com/office/spreadsheetml/2009/9/main" objectType="CheckBox" fmlaLink="$K$44" lockText="1" noThreeD="1"/>
</file>

<file path=xl/ctrlProps/ctrlProp212.xml><?xml version="1.0" encoding="utf-8"?>
<formControlPr xmlns="http://schemas.microsoft.com/office/spreadsheetml/2009/9/main" objectType="CheckBox" fmlaLink="$K$45" lockText="1" noThreeD="1"/>
</file>

<file path=xl/ctrlProps/ctrlProp213.xml><?xml version="1.0" encoding="utf-8"?>
<formControlPr xmlns="http://schemas.microsoft.com/office/spreadsheetml/2009/9/main" objectType="CheckBox" fmlaLink="$K$46" lockText="1" noThreeD="1"/>
</file>

<file path=xl/ctrlProps/ctrlProp214.xml><?xml version="1.0" encoding="utf-8"?>
<formControlPr xmlns="http://schemas.microsoft.com/office/spreadsheetml/2009/9/main" objectType="CheckBox" fmlaLink="$K$47" lockText="1" noThreeD="1"/>
</file>

<file path=xl/ctrlProps/ctrlProp215.xml><?xml version="1.0" encoding="utf-8"?>
<formControlPr xmlns="http://schemas.microsoft.com/office/spreadsheetml/2009/9/main" objectType="CheckBox" fmlaLink="$K$48" lockText="1" noThreeD="1"/>
</file>

<file path=xl/ctrlProps/ctrlProp216.xml><?xml version="1.0" encoding="utf-8"?>
<formControlPr xmlns="http://schemas.microsoft.com/office/spreadsheetml/2009/9/main" objectType="CheckBox" fmlaLink="$K$49" lockText="1" noThreeD="1"/>
</file>

<file path=xl/ctrlProps/ctrlProp217.xml><?xml version="1.0" encoding="utf-8"?>
<formControlPr xmlns="http://schemas.microsoft.com/office/spreadsheetml/2009/9/main" objectType="CheckBox" fmlaLink="$K$50" lockText="1" noThreeD="1"/>
</file>

<file path=xl/ctrlProps/ctrlProp218.xml><?xml version="1.0" encoding="utf-8"?>
<formControlPr xmlns="http://schemas.microsoft.com/office/spreadsheetml/2009/9/main" objectType="CheckBox" fmlaLink="$K$51" lockText="1" noThreeD="1"/>
</file>

<file path=xl/ctrlProps/ctrlProp219.xml><?xml version="1.0" encoding="utf-8"?>
<formControlPr xmlns="http://schemas.microsoft.com/office/spreadsheetml/2009/9/main" objectType="CheckBox" fmlaLink="$K$52" lockText="1" noThreeD="1"/>
</file>

<file path=xl/ctrlProps/ctrlProp220.xml><?xml version="1.0" encoding="utf-8"?>
<formControlPr xmlns="http://schemas.microsoft.com/office/spreadsheetml/2009/9/main" objectType="CheckBox" fmlaLink="$K$100" lockText="1" noThreeD="1"/>
</file>

<file path=xl/ctrlProps/ctrlProp221.xml><?xml version="1.0" encoding="utf-8"?>
<formControlPr xmlns="http://schemas.microsoft.com/office/spreadsheetml/2009/9/main" objectType="CheckBox" fmlaLink="$K$101" lockText="1" noThreeD="1"/>
</file>

<file path=xl/ctrlProps/ctrlProp222.xml><?xml version="1.0" encoding="utf-8"?>
<formControlPr xmlns="http://schemas.microsoft.com/office/spreadsheetml/2009/9/main" objectType="CheckBox" fmlaLink="$K$102" lockText="1" noThreeD="1"/>
</file>

<file path=xl/ctrlProps/ctrlProp223.xml><?xml version="1.0" encoding="utf-8"?>
<formControlPr xmlns="http://schemas.microsoft.com/office/spreadsheetml/2009/9/main" objectType="CheckBox" fmlaLink="$K$103" lockText="1" noThreeD="1"/>
</file>

<file path=xl/ctrlProps/ctrlProp224.xml><?xml version="1.0" encoding="utf-8"?>
<formControlPr xmlns="http://schemas.microsoft.com/office/spreadsheetml/2009/9/main" objectType="CheckBox" fmlaLink="$K$104" lockText="1" noThreeD="1"/>
</file>

<file path=xl/ctrlProps/ctrlProp225.xml><?xml version="1.0" encoding="utf-8"?>
<formControlPr xmlns="http://schemas.microsoft.com/office/spreadsheetml/2009/9/main" objectType="CheckBox" fmlaLink="$K$105" lockText="1" noThreeD="1"/>
</file>

<file path=xl/ctrlProps/ctrlProp226.xml><?xml version="1.0" encoding="utf-8"?>
<formControlPr xmlns="http://schemas.microsoft.com/office/spreadsheetml/2009/9/main" objectType="CheckBox" fmlaLink="$K$106" lockText="1" noThreeD="1"/>
</file>

<file path=xl/ctrlProps/ctrlProp227.xml><?xml version="1.0" encoding="utf-8"?>
<formControlPr xmlns="http://schemas.microsoft.com/office/spreadsheetml/2009/9/main" objectType="CheckBox" fmlaLink="$K$108" lockText="1" noThreeD="1"/>
</file>

<file path=xl/ctrlProps/ctrlProp228.xml><?xml version="1.0" encoding="utf-8"?>
<formControlPr xmlns="http://schemas.microsoft.com/office/spreadsheetml/2009/9/main" objectType="CheckBox" fmlaLink="$K$109" lockText="1" noThreeD="1"/>
</file>

<file path=xl/ctrlProps/ctrlProp229.xml><?xml version="1.0" encoding="utf-8"?>
<formControlPr xmlns="http://schemas.microsoft.com/office/spreadsheetml/2009/9/main" objectType="CheckBox" fmlaLink="$K$110" lockText="1" noThreeD="1"/>
</file>

<file path=xl/ctrlProps/ctrlProp230.xml><?xml version="1.0" encoding="utf-8"?>
<formControlPr xmlns="http://schemas.microsoft.com/office/spreadsheetml/2009/9/main" objectType="CheckBox" fmlaLink="$K$80" lockText="1" noThreeD="1"/>
</file>

<file path=xl/ctrlProps/ctrlProp231.xml><?xml version="1.0" encoding="utf-8"?>
<formControlPr xmlns="http://schemas.microsoft.com/office/spreadsheetml/2009/9/main" objectType="CheckBox" fmlaLink="$K$81" lockText="1" noThreeD="1"/>
</file>

<file path=xl/ctrlProps/ctrlProp232.xml><?xml version="1.0" encoding="utf-8"?>
<formControlPr xmlns="http://schemas.microsoft.com/office/spreadsheetml/2009/9/main" objectType="CheckBox" fmlaLink="$K$82" lockText="1" noThreeD="1"/>
</file>

<file path=xl/ctrlProps/ctrlProp233.xml><?xml version="1.0" encoding="utf-8"?>
<formControlPr xmlns="http://schemas.microsoft.com/office/spreadsheetml/2009/9/main" objectType="CheckBox" fmlaLink="$K$83" lockText="1" noThreeD="1"/>
</file>

<file path=xl/ctrlProps/ctrlProp234.xml><?xml version="1.0" encoding="utf-8"?>
<formControlPr xmlns="http://schemas.microsoft.com/office/spreadsheetml/2009/9/main" objectType="CheckBox" fmlaLink="$L$80" lockText="1" noThreeD="1"/>
</file>

<file path=xl/ctrlProps/ctrlProp235.xml><?xml version="1.0" encoding="utf-8"?>
<formControlPr xmlns="http://schemas.microsoft.com/office/spreadsheetml/2009/9/main" objectType="CheckBox" fmlaLink="$L$81" lockText="1" noThreeD="1"/>
</file>

<file path=xl/ctrlProps/ctrlProp236.xml><?xml version="1.0" encoding="utf-8"?>
<formControlPr xmlns="http://schemas.microsoft.com/office/spreadsheetml/2009/9/main" objectType="CheckBox" fmlaLink="$L$82" lockText="1" noThreeD="1"/>
</file>

<file path=xl/ctrlProps/ctrlProp237.xml><?xml version="1.0" encoding="utf-8"?>
<formControlPr xmlns="http://schemas.microsoft.com/office/spreadsheetml/2009/9/main" objectType="CheckBox" fmlaLink="$L$83" lockText="1" noThreeD="1"/>
</file>

<file path=xl/ctrlProps/ctrlProp238.xml><?xml version="1.0" encoding="utf-8"?>
<formControlPr xmlns="http://schemas.microsoft.com/office/spreadsheetml/2009/9/main" objectType="CheckBox" fmlaLink="$K$10" lockText="1" noThreeD="1"/>
</file>

<file path=xl/ctrlProps/ctrlProp239.xml><?xml version="1.0" encoding="utf-8"?>
<formControlPr xmlns="http://schemas.microsoft.com/office/spreadsheetml/2009/9/main" objectType="CheckBox" fmlaLink="$K$56" lockText="1" noThreeD="1"/>
</file>

<file path=xl/ctrlProps/ctrlProp240.xml><?xml version="1.0" encoding="utf-8"?>
<formControlPr xmlns="http://schemas.microsoft.com/office/spreadsheetml/2009/9/main" objectType="CheckBox" fmlaLink="$K$65" lockText="1" noThreeD="1"/>
</file>

<file path=xl/ctrlProps/ctrlProp241.xml><?xml version="1.0" encoding="utf-8"?>
<formControlPr xmlns="http://schemas.microsoft.com/office/spreadsheetml/2009/9/main" objectType="CheckBox" fmlaLink="$K$126" lockText="1" noThreeD="1"/>
</file>

<file path=xl/ctrlProps/ctrlProp242.xml><?xml version="1.0" encoding="utf-8"?>
<formControlPr xmlns="http://schemas.microsoft.com/office/spreadsheetml/2009/9/main" objectType="CheckBox" fmlaLink="$K$127" lockText="1" noThreeD="1"/>
</file>

<file path=xl/ctrlProps/ctrlProp243.xml><?xml version="1.0" encoding="utf-8"?>
<formControlPr xmlns="http://schemas.microsoft.com/office/spreadsheetml/2009/9/main" objectType="CheckBox" fmlaLink="$L$13" lockText="1" noThreeD="1"/>
</file>

<file path=xl/ctrlProps/ctrlProp244.xml><?xml version="1.0" encoding="utf-8"?>
<formControlPr xmlns="http://schemas.microsoft.com/office/spreadsheetml/2009/9/main" objectType="CheckBox" fmlaLink="$L$14" lockText="1" noThreeD="1"/>
</file>

<file path=xl/ctrlProps/ctrlProp245.xml><?xml version="1.0" encoding="utf-8"?>
<formControlPr xmlns="http://schemas.microsoft.com/office/spreadsheetml/2009/9/main" objectType="CheckBox" fmlaLink="$L$15" lockText="1" noThreeD="1"/>
</file>

<file path=xl/ctrlProps/ctrlProp246.xml><?xml version="1.0" encoding="utf-8"?>
<formControlPr xmlns="http://schemas.microsoft.com/office/spreadsheetml/2009/9/main" objectType="CheckBox" fmlaLink="$L$16" lockText="1" noThreeD="1"/>
</file>

<file path=xl/ctrlProps/ctrlProp247.xml><?xml version="1.0" encoding="utf-8"?>
<formControlPr xmlns="http://schemas.microsoft.com/office/spreadsheetml/2009/9/main" objectType="CheckBox" fmlaLink="$L$17" lockText="1" noThreeD="1"/>
</file>

<file path=xl/ctrlProps/ctrlProp248.xml><?xml version="1.0" encoding="utf-8"?>
<formControlPr xmlns="http://schemas.microsoft.com/office/spreadsheetml/2009/9/main" objectType="CheckBox" fmlaLink="$L$18" lockText="1" noThreeD="1"/>
</file>

<file path=xl/ctrlProps/ctrlProp249.xml><?xml version="1.0" encoding="utf-8"?>
<formControlPr xmlns="http://schemas.microsoft.com/office/spreadsheetml/2009/9/main" objectType="CheckBox" fmlaLink="$L$19" lockText="1" noThreeD="1"/>
</file>

<file path=xl/ctrlProps/ctrlProp250.xml><?xml version="1.0" encoding="utf-8"?>
<formControlPr xmlns="http://schemas.microsoft.com/office/spreadsheetml/2009/9/main" objectType="CheckBox" fmlaLink="$L$20" lockText="1" noThreeD="1"/>
</file>

<file path=xl/ctrlProps/ctrlProp251.xml><?xml version="1.0" encoding="utf-8"?>
<formControlPr xmlns="http://schemas.microsoft.com/office/spreadsheetml/2009/9/main" objectType="CheckBox" fmlaLink="$L$21" lockText="1" noThreeD="1"/>
</file>

<file path=xl/ctrlProps/ctrlProp252.xml><?xml version="1.0" encoding="utf-8"?>
<formControlPr xmlns="http://schemas.microsoft.com/office/spreadsheetml/2009/9/main" objectType="CheckBox" fmlaLink="$L$22" lockText="1" noThreeD="1"/>
</file>

<file path=xl/ctrlProps/ctrlProp253.xml><?xml version="1.0" encoding="utf-8"?>
<formControlPr xmlns="http://schemas.microsoft.com/office/spreadsheetml/2009/9/main" objectType="CheckBox" fmlaLink="$L$23" lockText="1" noThreeD="1"/>
</file>

<file path=xl/ctrlProps/ctrlProp254.xml><?xml version="1.0" encoding="utf-8"?>
<formControlPr xmlns="http://schemas.microsoft.com/office/spreadsheetml/2009/9/main" objectType="CheckBox" fmlaLink="$L$24" lockText="1" noThreeD="1"/>
</file>

<file path=xl/ctrlProps/ctrlProp255.xml><?xml version="1.0" encoding="utf-8"?>
<formControlPr xmlns="http://schemas.microsoft.com/office/spreadsheetml/2009/9/main" objectType="CheckBox" fmlaLink="$L$25" lockText="1" noThreeD="1"/>
</file>

<file path=xl/ctrlProps/ctrlProp256.xml><?xml version="1.0" encoding="utf-8"?>
<formControlPr xmlns="http://schemas.microsoft.com/office/spreadsheetml/2009/9/main" objectType="CheckBox" fmlaLink="$L$26" lockText="1" noThreeD="1"/>
</file>

<file path=xl/ctrlProps/ctrlProp257.xml><?xml version="1.0" encoding="utf-8"?>
<formControlPr xmlns="http://schemas.microsoft.com/office/spreadsheetml/2009/9/main" objectType="CheckBox" fmlaLink="$L$27" lockText="1" noThreeD="1"/>
</file>

<file path=xl/ctrlProps/ctrlProp258.xml><?xml version="1.0" encoding="utf-8"?>
<formControlPr xmlns="http://schemas.microsoft.com/office/spreadsheetml/2009/9/main" objectType="CheckBox" fmlaLink="$L$28" lockText="1" noThreeD="1"/>
</file>

<file path=xl/ctrlProps/ctrlProp259.xml><?xml version="1.0" encoding="utf-8"?>
<formControlPr xmlns="http://schemas.microsoft.com/office/spreadsheetml/2009/9/main" objectType="CheckBox" fmlaLink="$L$29" lockText="1" noThreeD="1"/>
</file>

<file path=xl/ctrlProps/ctrlProp260.xml><?xml version="1.0" encoding="utf-8"?>
<formControlPr xmlns="http://schemas.microsoft.com/office/spreadsheetml/2009/9/main" objectType="CheckBox" fmlaLink="$L$30" lockText="1" noThreeD="1"/>
</file>

<file path=xl/ctrlProps/ctrlProp261.xml><?xml version="1.0" encoding="utf-8"?>
<formControlPr xmlns="http://schemas.microsoft.com/office/spreadsheetml/2009/9/main" objectType="CheckBox" fmlaLink="$L$31" lockText="1" noThreeD="1"/>
</file>

<file path=xl/ctrlProps/ctrlProp262.xml><?xml version="1.0" encoding="utf-8"?>
<formControlPr xmlns="http://schemas.microsoft.com/office/spreadsheetml/2009/9/main" objectType="CheckBox" fmlaLink="$L$32" lockText="1" noThreeD="1"/>
</file>

<file path=xl/ctrlProps/ctrlProp263.xml><?xml version="1.0" encoding="utf-8"?>
<formControlPr xmlns="http://schemas.microsoft.com/office/spreadsheetml/2009/9/main" objectType="CheckBox" fmlaLink="$L$33" lockText="1" noThreeD="1"/>
</file>

<file path=xl/ctrlProps/ctrlProp264.xml><?xml version="1.0" encoding="utf-8"?>
<formControlPr xmlns="http://schemas.microsoft.com/office/spreadsheetml/2009/9/main" objectType="CheckBox" fmlaLink="$L$34" lockText="1" noThreeD="1"/>
</file>

<file path=xl/ctrlProps/ctrlProp265.xml><?xml version="1.0" encoding="utf-8"?>
<formControlPr xmlns="http://schemas.microsoft.com/office/spreadsheetml/2009/9/main" objectType="CheckBox" fmlaLink="$L$35" lockText="1" noThreeD="1"/>
</file>

<file path=xl/ctrlProps/ctrlProp266.xml><?xml version="1.0" encoding="utf-8"?>
<formControlPr xmlns="http://schemas.microsoft.com/office/spreadsheetml/2009/9/main" objectType="CheckBox" fmlaLink="$K$128" lockText="1" noThreeD="1"/>
</file>

<file path=xl/ctrlProps/ctrlProp267.xml><?xml version="1.0" encoding="utf-8"?>
<formControlPr xmlns="http://schemas.microsoft.com/office/spreadsheetml/2009/9/main" objectType="CheckBox" fmlaLink="$K$129" lockText="1" noThreeD="1"/>
</file>

<file path=xl/ctrlProps/ctrlProp268.xml><?xml version="1.0" encoding="utf-8"?>
<formControlPr xmlns="http://schemas.microsoft.com/office/spreadsheetml/2009/9/main" objectType="CheckBox" fmlaLink="$K$130" lockText="1" noThreeD="1"/>
</file>

<file path=xl/ctrlProps/ctrlProp269.xml><?xml version="1.0" encoding="utf-8"?>
<formControlPr xmlns="http://schemas.microsoft.com/office/spreadsheetml/2009/9/main" objectType="CheckBox" fmlaLink="$K$131" lockText="1" noThreeD="1"/>
</file>

<file path=xl/ctrlProps/ctrlProp270.xml><?xml version="1.0" encoding="utf-8"?>
<formControlPr xmlns="http://schemas.microsoft.com/office/spreadsheetml/2009/9/main" objectType="CheckBox" fmlaLink="$K$132" lockText="1" noThreeD="1"/>
</file>

<file path=xl/ctrlProps/ctrlProp271.xml><?xml version="1.0" encoding="utf-8"?>
<formControlPr xmlns="http://schemas.microsoft.com/office/spreadsheetml/2009/9/main" objectType="CheckBox" fmlaLink="$K$133" lockText="1" noThreeD="1"/>
</file>

<file path=xl/ctrlProps/ctrlProp272.xml><?xml version="1.0" encoding="utf-8"?>
<formControlPr xmlns="http://schemas.microsoft.com/office/spreadsheetml/2009/9/main" objectType="CheckBox" fmlaLink="$K$134" lockText="1" noThreeD="1"/>
</file>

<file path=xl/ctrlProps/ctrlProp273.xml><?xml version="1.0" encoding="utf-8"?>
<formControlPr xmlns="http://schemas.microsoft.com/office/spreadsheetml/2009/9/main" objectType="CheckBox" fmlaLink="$K$135" lockText="1" noThreeD="1"/>
</file>

<file path=xl/ctrlProps/ctrlProp274.xml><?xml version="1.0" encoding="utf-8"?>
<formControlPr xmlns="http://schemas.microsoft.com/office/spreadsheetml/2009/9/main" objectType="CheckBox" fmlaLink="$K$136" lockText="1" noThreeD="1"/>
</file>

<file path=xl/ctrlProps/ctrlProp275.xml><?xml version="1.0" encoding="utf-8"?>
<formControlPr xmlns="http://schemas.microsoft.com/office/spreadsheetml/2009/9/main" objectType="CheckBox" fmlaLink="$K$137" lockText="1" noThreeD="1"/>
</file>

<file path=xl/ctrlProps/ctrlProp276.xml><?xml version="1.0" encoding="utf-8"?>
<formControlPr xmlns="http://schemas.microsoft.com/office/spreadsheetml/2009/9/main" objectType="CheckBox" fmlaLink="$K$138" lockText="1" noThreeD="1"/>
</file>

<file path=xl/ctrlProps/ctrlProp277.xml><?xml version="1.0" encoding="utf-8"?>
<formControlPr xmlns="http://schemas.microsoft.com/office/spreadsheetml/2009/9/main" objectType="CheckBox" fmlaLink="$K$139" lockText="1" noThreeD="1"/>
</file>

<file path=xl/ctrlProps/ctrlProp278.xml><?xml version="1.0" encoding="utf-8"?>
<formControlPr xmlns="http://schemas.microsoft.com/office/spreadsheetml/2009/9/main" objectType="CheckBox" fmlaLink="$K$140" lockText="1" noThreeD="1"/>
</file>

<file path=xl/ctrlProps/ctrlProp279.xml><?xml version="1.0" encoding="utf-8"?>
<formControlPr xmlns="http://schemas.microsoft.com/office/spreadsheetml/2009/9/main" objectType="CheckBox" fmlaLink="$K$141" lockText="1" noThreeD="1"/>
</file>

<file path=xl/ctrlProps/ctrlProp280.xml><?xml version="1.0" encoding="utf-8"?>
<formControlPr xmlns="http://schemas.microsoft.com/office/spreadsheetml/2009/9/main" objectType="CheckBox" fmlaLink="$K$142" lockText="1" noThreeD="1"/>
</file>

<file path=xl/ctrlProps/ctrlProp281.xml><?xml version="1.0" encoding="utf-8"?>
<formControlPr xmlns="http://schemas.microsoft.com/office/spreadsheetml/2009/9/main" objectType="CheckBox" fmlaLink="$K$143" lockText="1" noThreeD="1"/>
</file>

<file path=xl/ctrlProps/ctrlProp282.xml><?xml version="1.0" encoding="utf-8"?>
<formControlPr xmlns="http://schemas.microsoft.com/office/spreadsheetml/2009/9/main" objectType="CheckBox" fmlaLink="$K$144" lockText="1" noThreeD="1"/>
</file>

<file path=xl/ctrlProps/ctrlProp283.xml><?xml version="1.0" encoding="utf-8"?>
<formControlPr xmlns="http://schemas.microsoft.com/office/spreadsheetml/2009/9/main" objectType="CheckBox" fmlaLink="$K$145" lockText="1" noThreeD="1"/>
</file>

<file path=xl/ctrlProps/ctrlProp284.xml><?xml version="1.0" encoding="utf-8"?>
<formControlPr xmlns="http://schemas.microsoft.com/office/spreadsheetml/2009/9/main" objectType="CheckBox" fmlaLink="$K$146" lockText="1" noThreeD="1"/>
</file>

<file path=xl/ctrlProps/ctrlProp285.xml><?xml version="1.0" encoding="utf-8"?>
<formControlPr xmlns="http://schemas.microsoft.com/office/spreadsheetml/2009/9/main" objectType="CheckBox" fmlaLink="$K$147" lockText="1" noThreeD="1"/>
</file>

<file path=xl/ctrlProps/ctrlProp286.xml><?xml version="1.0" encoding="utf-8"?>
<formControlPr xmlns="http://schemas.microsoft.com/office/spreadsheetml/2009/9/main" objectType="CheckBox" fmlaLink="$K$148" lockText="1" noThreeD="1"/>
</file>

<file path=xl/ctrlProps/ctrlProp287.xml><?xml version="1.0" encoding="utf-8"?>
<formControlPr xmlns="http://schemas.microsoft.com/office/spreadsheetml/2009/9/main" objectType="CheckBox" fmlaLink="$K$149" lockText="1" noThreeD="1"/>
</file>

<file path=xl/ctrlProps/ctrlProp288.xml><?xml version="1.0" encoding="utf-8"?>
<formControlPr xmlns="http://schemas.microsoft.com/office/spreadsheetml/2009/9/main" objectType="CheckBox" fmlaLink="$K$150" lockText="1" noThreeD="1"/>
</file>

<file path=xl/ctrlProps/ctrlProp289.xml><?xml version="1.0" encoding="utf-8"?>
<formControlPr xmlns="http://schemas.microsoft.com/office/spreadsheetml/2009/9/main" objectType="CheckBox" fmlaLink="$M$78" lockText="1" noThreeD="1"/>
</file>

<file path=xl/ctrlProps/ctrlProp290.xml><?xml version="1.0" encoding="utf-8"?>
<formControlPr xmlns="http://schemas.microsoft.com/office/spreadsheetml/2009/9/main" objectType="CheckBox" fmlaLink="$M$79" lockText="1" noThreeD="1"/>
</file>

<file path=xl/ctrlProps/ctrlProp291.xml><?xml version="1.0" encoding="utf-8"?>
<formControlPr xmlns="http://schemas.microsoft.com/office/spreadsheetml/2009/9/main" objectType="CheckBox" fmlaLink="$M$81" lockText="1" noThreeD="1"/>
</file>

<file path=xl/ctrlProps/ctrlProp292.xml><?xml version="1.0" encoding="utf-8"?>
<formControlPr xmlns="http://schemas.microsoft.com/office/spreadsheetml/2009/9/main" objectType="CheckBox" fmlaLink="$M$80" lockText="1" noThreeD="1"/>
</file>

<file path=xl/ctrlProps/ctrlProp293.xml><?xml version="1.0" encoding="utf-8"?>
<formControlPr xmlns="http://schemas.microsoft.com/office/spreadsheetml/2009/9/main" objectType="CheckBox" fmlaLink="$M$82" lockText="1" noThreeD="1"/>
</file>

<file path=xl/ctrlProps/ctrlProp294.xml><?xml version="1.0" encoding="utf-8"?>
<formControlPr xmlns="http://schemas.microsoft.com/office/spreadsheetml/2009/9/main" objectType="CheckBox" fmlaLink="$M$83" lockText="1" noThreeD="1"/>
</file>

<file path=xl/ctrlProps/ctrlProp295.xml><?xml version="1.0" encoding="utf-8"?>
<formControlPr xmlns="http://schemas.microsoft.com/office/spreadsheetml/2009/9/main" objectType="CheckBox" fmlaLink="$M$86" lockText="1" noThreeD="1"/>
</file>

<file path=xl/ctrlProps/ctrlProp296.xml><?xml version="1.0" encoding="utf-8"?>
<formControlPr xmlns="http://schemas.microsoft.com/office/spreadsheetml/2009/9/main" objectType="CheckBox" fmlaLink="$M$87" lockText="1" noThreeD="1"/>
</file>

<file path=xl/ctrlProps/ctrlProp297.xml><?xml version="1.0" encoding="utf-8"?>
<formControlPr xmlns="http://schemas.microsoft.com/office/spreadsheetml/2009/9/main" objectType="CheckBox" fmlaLink="$M$89" lockText="1" noThreeD="1"/>
</file>

<file path=xl/ctrlProps/ctrlProp298.xml><?xml version="1.0" encoding="utf-8"?>
<formControlPr xmlns="http://schemas.microsoft.com/office/spreadsheetml/2009/9/main" objectType="CheckBox" fmlaLink="$M$88" lockText="1" noThreeD="1"/>
</file>

<file path=xl/ctrlProps/ctrlProp299.xml><?xml version="1.0" encoding="utf-8"?>
<formControlPr xmlns="http://schemas.microsoft.com/office/spreadsheetml/2009/9/main" objectType="CheckBox" fmlaLink="$M$90" lockText="1" noThreeD="1"/>
</file>

<file path=xl/ctrlProps/ctrlProp300.xml><?xml version="1.0" encoding="utf-8"?>
<formControlPr xmlns="http://schemas.microsoft.com/office/spreadsheetml/2009/9/main" objectType="CheckBox" fmlaLink="$L$51" lockText="1" noThreeD="1"/>
</file>

<file path=xl/ctrlProps/ctrlProp301.xml><?xml version="1.0" encoding="utf-8"?>
<formControlPr xmlns="http://schemas.microsoft.com/office/spreadsheetml/2009/9/main" objectType="CheckBox" fmlaLink="$L$11" lockText="1" noThreeD="1"/>
</file>

<file path=xl/ctrlProps/ctrlProp302.xml><?xml version="1.0" encoding="utf-8"?>
<formControlPr xmlns="http://schemas.microsoft.com/office/spreadsheetml/2009/9/main" objectType="CheckBox" fmlaLink="$L$12" lockText="1" noThreeD="1"/>
</file>

<file path=xl/ctrlProps/ctrlProp303.xml><?xml version="1.0" encoding="utf-8"?>
<formControlPr xmlns="http://schemas.microsoft.com/office/spreadsheetml/2009/9/main" objectType="CheckBox" fmlaLink="$L$13" lockText="1" noThreeD="1"/>
</file>

<file path=xl/ctrlProps/ctrlProp304.xml><?xml version="1.0" encoding="utf-8"?>
<formControlPr xmlns="http://schemas.microsoft.com/office/spreadsheetml/2009/9/main" objectType="CheckBox" fmlaLink="$L$14" lockText="1" noThreeD="1"/>
</file>

<file path=xl/ctrlProps/ctrlProp305.xml><?xml version="1.0" encoding="utf-8"?>
<formControlPr xmlns="http://schemas.microsoft.com/office/spreadsheetml/2009/9/main" objectType="CheckBox" fmlaLink="$L$15" lockText="1" noThreeD="1"/>
</file>

<file path=xl/ctrlProps/ctrlProp306.xml><?xml version="1.0" encoding="utf-8"?>
<formControlPr xmlns="http://schemas.microsoft.com/office/spreadsheetml/2009/9/main" objectType="CheckBox" fmlaLink="$L$16" lockText="1" noThreeD="1"/>
</file>

<file path=xl/ctrlProps/ctrlProp307.xml><?xml version="1.0" encoding="utf-8"?>
<formControlPr xmlns="http://schemas.microsoft.com/office/spreadsheetml/2009/9/main" objectType="CheckBox" fmlaLink="$L$17" lockText="1" noThreeD="1"/>
</file>

<file path=xl/ctrlProps/ctrlProp308.xml><?xml version="1.0" encoding="utf-8"?>
<formControlPr xmlns="http://schemas.microsoft.com/office/spreadsheetml/2009/9/main" objectType="CheckBox" fmlaLink="$L$18" lockText="1" noThreeD="1"/>
</file>

<file path=xl/ctrlProps/ctrlProp309.xml><?xml version="1.0" encoding="utf-8"?>
<formControlPr xmlns="http://schemas.microsoft.com/office/spreadsheetml/2009/9/main" objectType="CheckBox" fmlaLink="$L$19" lockText="1" noThreeD="1"/>
</file>

<file path=xl/ctrlProps/ctrlProp310.xml><?xml version="1.0" encoding="utf-8"?>
<formControlPr xmlns="http://schemas.microsoft.com/office/spreadsheetml/2009/9/main" objectType="CheckBox" fmlaLink="$L$20" lockText="1" noThreeD="1"/>
</file>

<file path=xl/ctrlProps/ctrlProp311.xml><?xml version="1.0" encoding="utf-8"?>
<formControlPr xmlns="http://schemas.microsoft.com/office/spreadsheetml/2009/9/main" objectType="CheckBox" fmlaLink="$L$21" lockText="1" noThreeD="1"/>
</file>

<file path=xl/ctrlProps/ctrlProp312.xml><?xml version="1.0" encoding="utf-8"?>
<formControlPr xmlns="http://schemas.microsoft.com/office/spreadsheetml/2009/9/main" objectType="CheckBox" fmlaLink="$L$22" lockText="1" noThreeD="1"/>
</file>

<file path=xl/ctrlProps/ctrlProp313.xml><?xml version="1.0" encoding="utf-8"?>
<formControlPr xmlns="http://schemas.microsoft.com/office/spreadsheetml/2009/9/main" objectType="CheckBox" fmlaLink="$L$23" lockText="1" noThreeD="1"/>
</file>

<file path=xl/ctrlProps/ctrlProp314.xml><?xml version="1.0" encoding="utf-8"?>
<formControlPr xmlns="http://schemas.microsoft.com/office/spreadsheetml/2009/9/main" objectType="CheckBox" fmlaLink="$L$24" lockText="1" noThreeD="1"/>
</file>

<file path=xl/ctrlProps/ctrlProp315.xml><?xml version="1.0" encoding="utf-8"?>
<formControlPr xmlns="http://schemas.microsoft.com/office/spreadsheetml/2009/9/main" objectType="CheckBox" fmlaLink="$L$25" lockText="1" noThreeD="1"/>
</file>

<file path=xl/ctrlProps/ctrlProp316.xml><?xml version="1.0" encoding="utf-8"?>
<formControlPr xmlns="http://schemas.microsoft.com/office/spreadsheetml/2009/9/main" objectType="CheckBox" fmlaLink="$L$26" lockText="1" noThreeD="1"/>
</file>

<file path=xl/ctrlProps/ctrlProp317.xml><?xml version="1.0" encoding="utf-8"?>
<formControlPr xmlns="http://schemas.microsoft.com/office/spreadsheetml/2009/9/main" objectType="CheckBox" fmlaLink="$L$27" lockText="1" noThreeD="1"/>
</file>

<file path=xl/ctrlProps/ctrlProp318.xml><?xml version="1.0" encoding="utf-8"?>
<formControlPr xmlns="http://schemas.microsoft.com/office/spreadsheetml/2009/9/main" objectType="CheckBox" fmlaLink="$L$28" lockText="1" noThreeD="1"/>
</file>

<file path=xl/ctrlProps/ctrlProp319.xml><?xml version="1.0" encoding="utf-8"?>
<formControlPr xmlns="http://schemas.microsoft.com/office/spreadsheetml/2009/9/main" objectType="CheckBox" fmlaLink="$L$29" lockText="1" noThreeD="1"/>
</file>

<file path=xl/ctrlProps/ctrlProp320.xml><?xml version="1.0" encoding="utf-8"?>
<formControlPr xmlns="http://schemas.microsoft.com/office/spreadsheetml/2009/9/main" objectType="CheckBox" fmlaLink="$L$30" lockText="1" noThreeD="1"/>
</file>

<file path=xl/ctrlProps/ctrlProp321.xml><?xml version="1.0" encoding="utf-8"?>
<formControlPr xmlns="http://schemas.microsoft.com/office/spreadsheetml/2009/9/main" objectType="CheckBox" fmlaLink="$L$31" lockText="1" noThreeD="1"/>
</file>

<file path=xl/ctrlProps/ctrlProp322.xml><?xml version="1.0" encoding="utf-8"?>
<formControlPr xmlns="http://schemas.microsoft.com/office/spreadsheetml/2009/9/main" objectType="CheckBox" fmlaLink="$L$32" lockText="1" noThreeD="1"/>
</file>

<file path=xl/ctrlProps/ctrlProp323.xml><?xml version="1.0" encoding="utf-8"?>
<formControlPr xmlns="http://schemas.microsoft.com/office/spreadsheetml/2009/9/main" objectType="CheckBox" fmlaLink="$L$33" lockText="1" noThreeD="1"/>
</file>

<file path=xl/ctrlProps/ctrlProp324.xml><?xml version="1.0" encoding="utf-8"?>
<formControlPr xmlns="http://schemas.microsoft.com/office/spreadsheetml/2009/9/main" objectType="CheckBox" fmlaLink="$L$34" lockText="1" noThreeD="1"/>
</file>

<file path=xl/ctrlProps/ctrlProp325.xml><?xml version="1.0" encoding="utf-8"?>
<formControlPr xmlns="http://schemas.microsoft.com/office/spreadsheetml/2009/9/main" objectType="CheckBox" fmlaLink="$L$35"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2.jpeg"/></Relationships>
</file>

<file path=xl/drawings/_rels/drawing9.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5.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15240</xdr:colOff>
      <xdr:row>0</xdr:row>
      <xdr:rowOff>0</xdr:rowOff>
    </xdr:from>
    <xdr:to>
      <xdr:col>1</xdr:col>
      <xdr:colOff>1454070</xdr:colOff>
      <xdr:row>1</xdr:row>
      <xdr:rowOff>104774</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240" y="0"/>
          <a:ext cx="1591230" cy="60007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85724</xdr:colOff>
      <xdr:row>0</xdr:row>
      <xdr:rowOff>0</xdr:rowOff>
    </xdr:from>
    <xdr:to>
      <xdr:col>1</xdr:col>
      <xdr:colOff>562609</xdr:colOff>
      <xdr:row>1</xdr:row>
      <xdr:rowOff>85090</xdr:rowOff>
    </xdr:to>
    <xdr:pic>
      <xdr:nvPicPr>
        <xdr:cNvPr id="5" name="Picture 4">
          <a:extLst>
            <a:ext uri="{FF2B5EF4-FFF2-40B4-BE49-F238E27FC236}">
              <a16:creationId xmlns:a16="http://schemas.microsoft.com/office/drawing/2014/main" id="{00000000-0008-0000-0100-000005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65301"/>
        <a:stretch/>
      </xdr:blipFill>
      <xdr:spPr>
        <a:xfrm>
          <a:off x="85724" y="0"/>
          <a:ext cx="561975" cy="63817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466090</xdr:colOff>
      <xdr:row>1</xdr:row>
      <xdr:rowOff>304800</xdr:rowOff>
    </xdr:to>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65301"/>
        <a:stretch/>
      </xdr:blipFill>
      <xdr:spPr>
        <a:xfrm>
          <a:off x="121920" y="0"/>
          <a:ext cx="476250" cy="853440"/>
        </a:xfrm>
        <a:prstGeom prst="rect">
          <a:avLst/>
        </a:prstGeom>
      </xdr:spPr>
    </xdr:pic>
    <xdr:clientData/>
  </xdr:twoCellAnchor>
  <xdr:twoCellAnchor editAs="oneCell">
    <xdr:from>
      <xdr:col>1</xdr:col>
      <xdr:colOff>0</xdr:colOff>
      <xdr:row>0</xdr:row>
      <xdr:rowOff>0</xdr:rowOff>
    </xdr:from>
    <xdr:to>
      <xdr:col>1</xdr:col>
      <xdr:colOff>466090</xdr:colOff>
      <xdr:row>1</xdr:row>
      <xdr:rowOff>38100</xdr:rowOff>
    </xdr:to>
    <xdr:pic>
      <xdr:nvPicPr>
        <xdr:cNvPr id="3" name="Picture 2">
          <a:extLst>
            <a:ext uri="{FF2B5EF4-FFF2-40B4-BE49-F238E27FC236}">
              <a16:creationId xmlns:a16="http://schemas.microsoft.com/office/drawing/2014/main" id="{00000000-0008-0000-0200-000003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65301"/>
        <a:stretch/>
      </xdr:blipFill>
      <xdr:spPr>
        <a:xfrm>
          <a:off x="121920" y="0"/>
          <a:ext cx="476250" cy="58674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469265</xdr:colOff>
      <xdr:row>1</xdr:row>
      <xdr:rowOff>304800</xdr:rowOff>
    </xdr:to>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65301"/>
        <a:stretch/>
      </xdr:blipFill>
      <xdr:spPr>
        <a:xfrm>
          <a:off x="0" y="0"/>
          <a:ext cx="476250" cy="590550"/>
        </a:xfrm>
        <a:prstGeom prst="rect">
          <a:avLst/>
        </a:prstGeom>
      </xdr:spPr>
    </xdr:pic>
    <xdr:clientData/>
  </xdr:twoCellAnchor>
  <xdr:twoCellAnchor editAs="oneCell">
    <xdr:from>
      <xdr:col>1</xdr:col>
      <xdr:colOff>0</xdr:colOff>
      <xdr:row>0</xdr:row>
      <xdr:rowOff>0</xdr:rowOff>
    </xdr:from>
    <xdr:to>
      <xdr:col>1</xdr:col>
      <xdr:colOff>469265</xdr:colOff>
      <xdr:row>1</xdr:row>
      <xdr:rowOff>38100</xdr:rowOff>
    </xdr:to>
    <xdr:pic>
      <xdr:nvPicPr>
        <xdr:cNvPr id="3" name="Picture 2">
          <a:extLst>
            <a:ext uri="{FF2B5EF4-FFF2-40B4-BE49-F238E27FC236}">
              <a16:creationId xmlns:a16="http://schemas.microsoft.com/office/drawing/2014/main" id="{00000000-0008-0000-0300-000003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65301"/>
        <a:stretch/>
      </xdr:blipFill>
      <xdr:spPr>
        <a:xfrm>
          <a:off x="0" y="0"/>
          <a:ext cx="476250" cy="590550"/>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3</xdr:col>
          <xdr:colOff>371475</xdr:colOff>
          <xdr:row>38</xdr:row>
          <xdr:rowOff>0</xdr:rowOff>
        </xdr:from>
        <xdr:to>
          <xdr:col>3</xdr:col>
          <xdr:colOff>676275</xdr:colOff>
          <xdr:row>38</xdr:row>
          <xdr:rowOff>676275</xdr:rowOff>
        </xdr:to>
        <xdr:sp macro="" textlink="">
          <xdr:nvSpPr>
            <xdr:cNvPr id="18436" name="Check Box 4" hidden="1">
              <a:extLst>
                <a:ext uri="{63B3BB69-23CF-44E3-9099-C40C66FF867C}">
                  <a14:compatExt spid="_x0000_s18436"/>
                </a:ext>
                <a:ext uri="{FF2B5EF4-FFF2-40B4-BE49-F238E27FC236}">
                  <a16:creationId xmlns:a16="http://schemas.microsoft.com/office/drawing/2014/main" id="{00000000-0008-0000-0300-00000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371475</xdr:colOff>
          <xdr:row>39</xdr:row>
          <xdr:rowOff>66675</xdr:rowOff>
        </xdr:from>
        <xdr:to>
          <xdr:col>3</xdr:col>
          <xdr:colOff>676275</xdr:colOff>
          <xdr:row>39</xdr:row>
          <xdr:rowOff>457200</xdr:rowOff>
        </xdr:to>
        <xdr:sp macro="" textlink="">
          <xdr:nvSpPr>
            <xdr:cNvPr id="18437" name="Check Box 5" hidden="1">
              <a:extLst>
                <a:ext uri="{63B3BB69-23CF-44E3-9099-C40C66FF867C}">
                  <a14:compatExt spid="_x0000_s18437"/>
                </a:ext>
                <a:ext uri="{FF2B5EF4-FFF2-40B4-BE49-F238E27FC236}">
                  <a16:creationId xmlns:a16="http://schemas.microsoft.com/office/drawing/2014/main" id="{00000000-0008-0000-0300-000005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371475</xdr:colOff>
          <xdr:row>40</xdr:row>
          <xdr:rowOff>9525</xdr:rowOff>
        </xdr:from>
        <xdr:to>
          <xdr:col>3</xdr:col>
          <xdr:colOff>676275</xdr:colOff>
          <xdr:row>40</xdr:row>
          <xdr:rowOff>266700</xdr:rowOff>
        </xdr:to>
        <xdr:sp macro="" textlink="">
          <xdr:nvSpPr>
            <xdr:cNvPr id="18438" name="Check Box 6" hidden="1">
              <a:extLst>
                <a:ext uri="{63B3BB69-23CF-44E3-9099-C40C66FF867C}">
                  <a14:compatExt spid="_x0000_s18438"/>
                </a:ext>
                <a:ext uri="{FF2B5EF4-FFF2-40B4-BE49-F238E27FC236}">
                  <a16:creationId xmlns:a16="http://schemas.microsoft.com/office/drawing/2014/main" id="{00000000-0008-0000-0300-000006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21</xdr:row>
          <xdr:rowOff>76200</xdr:rowOff>
        </xdr:from>
        <xdr:to>
          <xdr:col>3</xdr:col>
          <xdr:colOff>647700</xdr:colOff>
          <xdr:row>21</xdr:row>
          <xdr:rowOff>495300</xdr:rowOff>
        </xdr:to>
        <xdr:sp macro="" textlink="">
          <xdr:nvSpPr>
            <xdr:cNvPr id="18440" name="Check Box 8" hidden="1">
              <a:extLst>
                <a:ext uri="{63B3BB69-23CF-44E3-9099-C40C66FF867C}">
                  <a14:compatExt spid="_x0000_s18440"/>
                </a:ext>
                <a:ext uri="{FF2B5EF4-FFF2-40B4-BE49-F238E27FC236}">
                  <a16:creationId xmlns:a16="http://schemas.microsoft.com/office/drawing/2014/main" id="{00000000-0008-0000-0300-000008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342900</xdr:colOff>
          <xdr:row>23</xdr:row>
          <xdr:rowOff>104775</xdr:rowOff>
        </xdr:from>
        <xdr:to>
          <xdr:col>3</xdr:col>
          <xdr:colOff>657225</xdr:colOff>
          <xdr:row>24</xdr:row>
          <xdr:rowOff>9525</xdr:rowOff>
        </xdr:to>
        <xdr:sp macro="" textlink="">
          <xdr:nvSpPr>
            <xdr:cNvPr id="18441" name="Check Box 9" hidden="1">
              <a:extLst>
                <a:ext uri="{63B3BB69-23CF-44E3-9099-C40C66FF867C}">
                  <a14:compatExt spid="_x0000_s18441"/>
                </a:ext>
                <a:ext uri="{FF2B5EF4-FFF2-40B4-BE49-F238E27FC236}">
                  <a16:creationId xmlns:a16="http://schemas.microsoft.com/office/drawing/2014/main" id="{00000000-0008-0000-0300-000009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22</xdr:row>
          <xdr:rowOff>104775</xdr:rowOff>
        </xdr:from>
        <xdr:to>
          <xdr:col>3</xdr:col>
          <xdr:colOff>647700</xdr:colOff>
          <xdr:row>22</xdr:row>
          <xdr:rowOff>390525</xdr:rowOff>
        </xdr:to>
        <xdr:sp macro="" textlink="">
          <xdr:nvSpPr>
            <xdr:cNvPr id="18442" name="Check Box 10" hidden="1">
              <a:extLst>
                <a:ext uri="{63B3BB69-23CF-44E3-9099-C40C66FF867C}">
                  <a14:compatExt spid="_x0000_s18442"/>
                </a:ext>
                <a:ext uri="{FF2B5EF4-FFF2-40B4-BE49-F238E27FC236}">
                  <a16:creationId xmlns:a16="http://schemas.microsoft.com/office/drawing/2014/main" id="{00000000-0008-0000-0300-00000A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352425</xdr:colOff>
          <xdr:row>24</xdr:row>
          <xdr:rowOff>104775</xdr:rowOff>
        </xdr:from>
        <xdr:to>
          <xdr:col>3</xdr:col>
          <xdr:colOff>676275</xdr:colOff>
          <xdr:row>24</xdr:row>
          <xdr:rowOff>409575</xdr:rowOff>
        </xdr:to>
        <xdr:sp macro="" textlink="">
          <xdr:nvSpPr>
            <xdr:cNvPr id="18443" name="Check Box 11" hidden="1">
              <a:extLst>
                <a:ext uri="{63B3BB69-23CF-44E3-9099-C40C66FF867C}">
                  <a14:compatExt spid="_x0000_s18443"/>
                </a:ext>
                <a:ext uri="{FF2B5EF4-FFF2-40B4-BE49-F238E27FC236}">
                  <a16:creationId xmlns:a16="http://schemas.microsoft.com/office/drawing/2014/main" id="{00000000-0008-0000-0300-00000B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333375</xdr:colOff>
          <xdr:row>21</xdr:row>
          <xdr:rowOff>76200</xdr:rowOff>
        </xdr:from>
        <xdr:to>
          <xdr:col>6</xdr:col>
          <xdr:colOff>647700</xdr:colOff>
          <xdr:row>21</xdr:row>
          <xdr:rowOff>466725</xdr:rowOff>
        </xdr:to>
        <xdr:sp macro="" textlink="">
          <xdr:nvSpPr>
            <xdr:cNvPr id="18444" name="Check Box 12" hidden="1">
              <a:extLst>
                <a:ext uri="{63B3BB69-23CF-44E3-9099-C40C66FF867C}">
                  <a14:compatExt spid="_x0000_s18444"/>
                </a:ext>
                <a:ext uri="{FF2B5EF4-FFF2-40B4-BE49-F238E27FC236}">
                  <a16:creationId xmlns:a16="http://schemas.microsoft.com/office/drawing/2014/main" id="{00000000-0008-0000-0300-00000C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342900</xdr:colOff>
          <xdr:row>23</xdr:row>
          <xdr:rowOff>104775</xdr:rowOff>
        </xdr:from>
        <xdr:to>
          <xdr:col>6</xdr:col>
          <xdr:colOff>657225</xdr:colOff>
          <xdr:row>23</xdr:row>
          <xdr:rowOff>485775</xdr:rowOff>
        </xdr:to>
        <xdr:sp macro="" textlink="">
          <xdr:nvSpPr>
            <xdr:cNvPr id="18445" name="Check Box 13" hidden="1">
              <a:extLst>
                <a:ext uri="{63B3BB69-23CF-44E3-9099-C40C66FF867C}">
                  <a14:compatExt spid="_x0000_s18445"/>
                </a:ext>
                <a:ext uri="{FF2B5EF4-FFF2-40B4-BE49-F238E27FC236}">
                  <a16:creationId xmlns:a16="http://schemas.microsoft.com/office/drawing/2014/main" id="{00000000-0008-0000-0300-00000D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333375</xdr:colOff>
          <xdr:row>22</xdr:row>
          <xdr:rowOff>104775</xdr:rowOff>
        </xdr:from>
        <xdr:to>
          <xdr:col>6</xdr:col>
          <xdr:colOff>647700</xdr:colOff>
          <xdr:row>22</xdr:row>
          <xdr:rowOff>485775</xdr:rowOff>
        </xdr:to>
        <xdr:sp macro="" textlink="">
          <xdr:nvSpPr>
            <xdr:cNvPr id="18446" name="Check Box 14" hidden="1">
              <a:extLst>
                <a:ext uri="{63B3BB69-23CF-44E3-9099-C40C66FF867C}">
                  <a14:compatExt spid="_x0000_s18446"/>
                </a:ext>
                <a:ext uri="{FF2B5EF4-FFF2-40B4-BE49-F238E27FC236}">
                  <a16:creationId xmlns:a16="http://schemas.microsoft.com/office/drawing/2014/main" id="{00000000-0008-0000-0300-00000E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352425</xdr:colOff>
          <xdr:row>24</xdr:row>
          <xdr:rowOff>104775</xdr:rowOff>
        </xdr:from>
        <xdr:to>
          <xdr:col>6</xdr:col>
          <xdr:colOff>676275</xdr:colOff>
          <xdr:row>24</xdr:row>
          <xdr:rowOff>419100</xdr:rowOff>
        </xdr:to>
        <xdr:sp macro="" textlink="">
          <xdr:nvSpPr>
            <xdr:cNvPr id="18447" name="Check Box 15" hidden="1">
              <a:extLst>
                <a:ext uri="{63B3BB69-23CF-44E3-9099-C40C66FF867C}">
                  <a14:compatExt spid="_x0000_s18447"/>
                </a:ext>
                <a:ext uri="{FF2B5EF4-FFF2-40B4-BE49-F238E27FC236}">
                  <a16:creationId xmlns:a16="http://schemas.microsoft.com/office/drawing/2014/main" id="{00000000-0008-0000-0300-00000F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352425</xdr:colOff>
          <xdr:row>25</xdr:row>
          <xdr:rowOff>123825</xdr:rowOff>
        </xdr:from>
        <xdr:to>
          <xdr:col>3</xdr:col>
          <xdr:colOff>676275</xdr:colOff>
          <xdr:row>25</xdr:row>
          <xdr:rowOff>428625</xdr:rowOff>
        </xdr:to>
        <xdr:sp macro="" textlink="">
          <xdr:nvSpPr>
            <xdr:cNvPr id="18448" name="Check Box 16" hidden="1">
              <a:extLst>
                <a:ext uri="{63B3BB69-23CF-44E3-9099-C40C66FF867C}">
                  <a14:compatExt spid="_x0000_s18448"/>
                </a:ext>
                <a:ext uri="{FF2B5EF4-FFF2-40B4-BE49-F238E27FC236}">
                  <a16:creationId xmlns:a16="http://schemas.microsoft.com/office/drawing/2014/main" id="{00000000-0008-0000-0300-000010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469265</xdr:colOff>
      <xdr:row>0</xdr:row>
      <xdr:rowOff>514349</xdr:rowOff>
    </xdr:to>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65301"/>
        <a:stretch/>
      </xdr:blipFill>
      <xdr:spPr>
        <a:xfrm>
          <a:off x="0" y="0"/>
          <a:ext cx="476250" cy="523874"/>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2</xdr:col>
          <xdr:colOff>3790950</xdr:colOff>
          <xdr:row>11</xdr:row>
          <xdr:rowOff>571500</xdr:rowOff>
        </xdr:from>
        <xdr:to>
          <xdr:col>2</xdr:col>
          <xdr:colOff>3990975</xdr:colOff>
          <xdr:row>13</xdr:row>
          <xdr:rowOff>57150</xdr:rowOff>
        </xdr:to>
        <xdr:sp macro="" textlink="">
          <xdr:nvSpPr>
            <xdr:cNvPr id="19463" name="Check Box 7" hidden="1">
              <a:extLst>
                <a:ext uri="{63B3BB69-23CF-44E3-9099-C40C66FF867C}">
                  <a14:compatExt spid="_x0000_s19463"/>
                </a:ext>
                <a:ext uri="{FF2B5EF4-FFF2-40B4-BE49-F238E27FC236}">
                  <a16:creationId xmlns:a16="http://schemas.microsoft.com/office/drawing/2014/main" id="{00000000-0008-0000-0400-000007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6.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476250</xdr:colOff>
      <xdr:row>1</xdr:row>
      <xdr:rowOff>38100</xdr:rowOff>
    </xdr:to>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65301"/>
        <a:stretch/>
      </xdr:blipFill>
      <xdr:spPr>
        <a:xfrm>
          <a:off x="0" y="0"/>
          <a:ext cx="476250" cy="590550"/>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3</xdr:col>
          <xdr:colOff>228600</xdr:colOff>
          <xdr:row>20</xdr:row>
          <xdr:rowOff>0</xdr:rowOff>
        </xdr:from>
        <xdr:to>
          <xdr:col>3</xdr:col>
          <xdr:colOff>542925</xdr:colOff>
          <xdr:row>20</xdr:row>
          <xdr:rowOff>209550</xdr:rowOff>
        </xdr:to>
        <xdr:sp macro="" textlink="">
          <xdr:nvSpPr>
            <xdr:cNvPr id="20510" name="Check Box 30" hidden="1">
              <a:extLst>
                <a:ext uri="{63B3BB69-23CF-44E3-9099-C40C66FF867C}">
                  <a14:compatExt spid="_x0000_s20510"/>
                </a:ext>
                <a:ext uri="{FF2B5EF4-FFF2-40B4-BE49-F238E27FC236}">
                  <a16:creationId xmlns:a16="http://schemas.microsoft.com/office/drawing/2014/main" id="{00000000-0008-0000-0500-00001E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21</xdr:row>
          <xdr:rowOff>0</xdr:rowOff>
        </xdr:from>
        <xdr:to>
          <xdr:col>3</xdr:col>
          <xdr:colOff>542925</xdr:colOff>
          <xdr:row>21</xdr:row>
          <xdr:rowOff>209550</xdr:rowOff>
        </xdr:to>
        <xdr:sp macro="" textlink="">
          <xdr:nvSpPr>
            <xdr:cNvPr id="20511" name="Check Box 31" hidden="1">
              <a:extLst>
                <a:ext uri="{63B3BB69-23CF-44E3-9099-C40C66FF867C}">
                  <a14:compatExt spid="_x0000_s20511"/>
                </a:ext>
                <a:ext uri="{FF2B5EF4-FFF2-40B4-BE49-F238E27FC236}">
                  <a16:creationId xmlns:a16="http://schemas.microsoft.com/office/drawing/2014/main" id="{00000000-0008-0000-0500-00001F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22</xdr:row>
          <xdr:rowOff>0</xdr:rowOff>
        </xdr:from>
        <xdr:to>
          <xdr:col>3</xdr:col>
          <xdr:colOff>542925</xdr:colOff>
          <xdr:row>23</xdr:row>
          <xdr:rowOff>9525</xdr:rowOff>
        </xdr:to>
        <xdr:sp macro="" textlink="">
          <xdr:nvSpPr>
            <xdr:cNvPr id="20512" name="Check Box 32" hidden="1">
              <a:extLst>
                <a:ext uri="{63B3BB69-23CF-44E3-9099-C40C66FF867C}">
                  <a14:compatExt spid="_x0000_s20512"/>
                </a:ext>
                <a:ext uri="{FF2B5EF4-FFF2-40B4-BE49-F238E27FC236}">
                  <a16:creationId xmlns:a16="http://schemas.microsoft.com/office/drawing/2014/main" id="{00000000-0008-0000-0500-000020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23</xdr:row>
          <xdr:rowOff>0</xdr:rowOff>
        </xdr:from>
        <xdr:to>
          <xdr:col>3</xdr:col>
          <xdr:colOff>542925</xdr:colOff>
          <xdr:row>24</xdr:row>
          <xdr:rowOff>9525</xdr:rowOff>
        </xdr:to>
        <xdr:sp macro="" textlink="">
          <xdr:nvSpPr>
            <xdr:cNvPr id="20513" name="Check Box 33" hidden="1">
              <a:extLst>
                <a:ext uri="{63B3BB69-23CF-44E3-9099-C40C66FF867C}">
                  <a14:compatExt spid="_x0000_s20513"/>
                </a:ext>
                <a:ext uri="{FF2B5EF4-FFF2-40B4-BE49-F238E27FC236}">
                  <a16:creationId xmlns:a16="http://schemas.microsoft.com/office/drawing/2014/main" id="{00000000-0008-0000-0500-000021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24</xdr:row>
          <xdr:rowOff>0</xdr:rowOff>
        </xdr:from>
        <xdr:to>
          <xdr:col>3</xdr:col>
          <xdr:colOff>542925</xdr:colOff>
          <xdr:row>25</xdr:row>
          <xdr:rowOff>9525</xdr:rowOff>
        </xdr:to>
        <xdr:sp macro="" textlink="">
          <xdr:nvSpPr>
            <xdr:cNvPr id="20514" name="Check Box 34" hidden="1">
              <a:extLst>
                <a:ext uri="{63B3BB69-23CF-44E3-9099-C40C66FF867C}">
                  <a14:compatExt spid="_x0000_s20514"/>
                </a:ext>
                <a:ext uri="{FF2B5EF4-FFF2-40B4-BE49-F238E27FC236}">
                  <a16:creationId xmlns:a16="http://schemas.microsoft.com/office/drawing/2014/main" id="{00000000-0008-0000-0500-000022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25</xdr:row>
          <xdr:rowOff>0</xdr:rowOff>
        </xdr:from>
        <xdr:to>
          <xdr:col>3</xdr:col>
          <xdr:colOff>542925</xdr:colOff>
          <xdr:row>26</xdr:row>
          <xdr:rowOff>9525</xdr:rowOff>
        </xdr:to>
        <xdr:sp macro="" textlink="">
          <xdr:nvSpPr>
            <xdr:cNvPr id="20515" name="Check Box 35" hidden="1">
              <a:extLst>
                <a:ext uri="{63B3BB69-23CF-44E3-9099-C40C66FF867C}">
                  <a14:compatExt spid="_x0000_s20515"/>
                </a:ext>
                <a:ext uri="{FF2B5EF4-FFF2-40B4-BE49-F238E27FC236}">
                  <a16:creationId xmlns:a16="http://schemas.microsoft.com/office/drawing/2014/main" id="{00000000-0008-0000-0500-000023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26</xdr:row>
          <xdr:rowOff>0</xdr:rowOff>
        </xdr:from>
        <xdr:to>
          <xdr:col>3</xdr:col>
          <xdr:colOff>542925</xdr:colOff>
          <xdr:row>27</xdr:row>
          <xdr:rowOff>9525</xdr:rowOff>
        </xdr:to>
        <xdr:sp macro="" textlink="">
          <xdr:nvSpPr>
            <xdr:cNvPr id="20516" name="Check Box 36" hidden="1">
              <a:extLst>
                <a:ext uri="{63B3BB69-23CF-44E3-9099-C40C66FF867C}">
                  <a14:compatExt spid="_x0000_s20516"/>
                </a:ext>
                <a:ext uri="{FF2B5EF4-FFF2-40B4-BE49-F238E27FC236}">
                  <a16:creationId xmlns:a16="http://schemas.microsoft.com/office/drawing/2014/main" id="{00000000-0008-0000-0500-000024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27</xdr:row>
          <xdr:rowOff>0</xdr:rowOff>
        </xdr:from>
        <xdr:to>
          <xdr:col>3</xdr:col>
          <xdr:colOff>542925</xdr:colOff>
          <xdr:row>28</xdr:row>
          <xdr:rowOff>9525</xdr:rowOff>
        </xdr:to>
        <xdr:sp macro="" textlink="">
          <xdr:nvSpPr>
            <xdr:cNvPr id="20517" name="Check Box 37" hidden="1">
              <a:extLst>
                <a:ext uri="{63B3BB69-23CF-44E3-9099-C40C66FF867C}">
                  <a14:compatExt spid="_x0000_s20517"/>
                </a:ext>
                <a:ext uri="{FF2B5EF4-FFF2-40B4-BE49-F238E27FC236}">
                  <a16:creationId xmlns:a16="http://schemas.microsoft.com/office/drawing/2014/main" id="{00000000-0008-0000-0500-000025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28</xdr:row>
          <xdr:rowOff>0</xdr:rowOff>
        </xdr:from>
        <xdr:to>
          <xdr:col>3</xdr:col>
          <xdr:colOff>542925</xdr:colOff>
          <xdr:row>29</xdr:row>
          <xdr:rowOff>9525</xdr:rowOff>
        </xdr:to>
        <xdr:sp macro="" textlink="">
          <xdr:nvSpPr>
            <xdr:cNvPr id="20518" name="Check Box 38" hidden="1">
              <a:extLst>
                <a:ext uri="{63B3BB69-23CF-44E3-9099-C40C66FF867C}">
                  <a14:compatExt spid="_x0000_s20518"/>
                </a:ext>
                <a:ext uri="{FF2B5EF4-FFF2-40B4-BE49-F238E27FC236}">
                  <a16:creationId xmlns:a16="http://schemas.microsoft.com/office/drawing/2014/main" id="{00000000-0008-0000-0500-000026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29</xdr:row>
          <xdr:rowOff>0</xdr:rowOff>
        </xdr:from>
        <xdr:to>
          <xdr:col>3</xdr:col>
          <xdr:colOff>542925</xdr:colOff>
          <xdr:row>30</xdr:row>
          <xdr:rowOff>9525</xdr:rowOff>
        </xdr:to>
        <xdr:sp macro="" textlink="">
          <xdr:nvSpPr>
            <xdr:cNvPr id="20519" name="Check Box 39" hidden="1">
              <a:extLst>
                <a:ext uri="{63B3BB69-23CF-44E3-9099-C40C66FF867C}">
                  <a14:compatExt spid="_x0000_s20519"/>
                </a:ext>
                <a:ext uri="{FF2B5EF4-FFF2-40B4-BE49-F238E27FC236}">
                  <a16:creationId xmlns:a16="http://schemas.microsoft.com/office/drawing/2014/main" id="{00000000-0008-0000-0500-000027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30</xdr:row>
          <xdr:rowOff>0</xdr:rowOff>
        </xdr:from>
        <xdr:to>
          <xdr:col>3</xdr:col>
          <xdr:colOff>542925</xdr:colOff>
          <xdr:row>31</xdr:row>
          <xdr:rowOff>9525</xdr:rowOff>
        </xdr:to>
        <xdr:sp macro="" textlink="">
          <xdr:nvSpPr>
            <xdr:cNvPr id="20520" name="Check Box 40" hidden="1">
              <a:extLst>
                <a:ext uri="{63B3BB69-23CF-44E3-9099-C40C66FF867C}">
                  <a14:compatExt spid="_x0000_s20520"/>
                </a:ext>
                <a:ext uri="{FF2B5EF4-FFF2-40B4-BE49-F238E27FC236}">
                  <a16:creationId xmlns:a16="http://schemas.microsoft.com/office/drawing/2014/main" id="{00000000-0008-0000-0500-000028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31</xdr:row>
          <xdr:rowOff>0</xdr:rowOff>
        </xdr:from>
        <xdr:to>
          <xdr:col>3</xdr:col>
          <xdr:colOff>542925</xdr:colOff>
          <xdr:row>31</xdr:row>
          <xdr:rowOff>209550</xdr:rowOff>
        </xdr:to>
        <xdr:sp macro="" textlink="">
          <xdr:nvSpPr>
            <xdr:cNvPr id="20521" name="Check Box 41" hidden="1">
              <a:extLst>
                <a:ext uri="{63B3BB69-23CF-44E3-9099-C40C66FF867C}">
                  <a14:compatExt spid="_x0000_s20521"/>
                </a:ext>
                <a:ext uri="{FF2B5EF4-FFF2-40B4-BE49-F238E27FC236}">
                  <a16:creationId xmlns:a16="http://schemas.microsoft.com/office/drawing/2014/main" id="{00000000-0008-0000-0500-000029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32</xdr:row>
          <xdr:rowOff>0</xdr:rowOff>
        </xdr:from>
        <xdr:to>
          <xdr:col>3</xdr:col>
          <xdr:colOff>542925</xdr:colOff>
          <xdr:row>33</xdr:row>
          <xdr:rowOff>9525</xdr:rowOff>
        </xdr:to>
        <xdr:sp macro="" textlink="">
          <xdr:nvSpPr>
            <xdr:cNvPr id="20522" name="Check Box 42" hidden="1">
              <a:extLst>
                <a:ext uri="{63B3BB69-23CF-44E3-9099-C40C66FF867C}">
                  <a14:compatExt spid="_x0000_s20522"/>
                </a:ext>
                <a:ext uri="{FF2B5EF4-FFF2-40B4-BE49-F238E27FC236}">
                  <a16:creationId xmlns:a16="http://schemas.microsoft.com/office/drawing/2014/main" id="{00000000-0008-0000-0500-00002A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33</xdr:row>
          <xdr:rowOff>0</xdr:rowOff>
        </xdr:from>
        <xdr:to>
          <xdr:col>3</xdr:col>
          <xdr:colOff>542925</xdr:colOff>
          <xdr:row>33</xdr:row>
          <xdr:rowOff>209550</xdr:rowOff>
        </xdr:to>
        <xdr:sp macro="" textlink="">
          <xdr:nvSpPr>
            <xdr:cNvPr id="20523" name="Check Box 43" hidden="1">
              <a:extLst>
                <a:ext uri="{63B3BB69-23CF-44E3-9099-C40C66FF867C}">
                  <a14:compatExt spid="_x0000_s20523"/>
                </a:ext>
                <a:ext uri="{FF2B5EF4-FFF2-40B4-BE49-F238E27FC236}">
                  <a16:creationId xmlns:a16="http://schemas.microsoft.com/office/drawing/2014/main" id="{00000000-0008-0000-0500-00002B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34</xdr:row>
          <xdr:rowOff>0</xdr:rowOff>
        </xdr:from>
        <xdr:to>
          <xdr:col>3</xdr:col>
          <xdr:colOff>542925</xdr:colOff>
          <xdr:row>34</xdr:row>
          <xdr:rowOff>209550</xdr:rowOff>
        </xdr:to>
        <xdr:sp macro="" textlink="">
          <xdr:nvSpPr>
            <xdr:cNvPr id="20524" name="Check Box 44" hidden="1">
              <a:extLst>
                <a:ext uri="{63B3BB69-23CF-44E3-9099-C40C66FF867C}">
                  <a14:compatExt spid="_x0000_s20524"/>
                </a:ext>
                <a:ext uri="{FF2B5EF4-FFF2-40B4-BE49-F238E27FC236}">
                  <a16:creationId xmlns:a16="http://schemas.microsoft.com/office/drawing/2014/main" id="{00000000-0008-0000-0500-00002C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35</xdr:row>
          <xdr:rowOff>0</xdr:rowOff>
        </xdr:from>
        <xdr:to>
          <xdr:col>3</xdr:col>
          <xdr:colOff>542925</xdr:colOff>
          <xdr:row>36</xdr:row>
          <xdr:rowOff>9525</xdr:rowOff>
        </xdr:to>
        <xdr:sp macro="" textlink="">
          <xdr:nvSpPr>
            <xdr:cNvPr id="20525" name="Check Box 45" hidden="1">
              <a:extLst>
                <a:ext uri="{63B3BB69-23CF-44E3-9099-C40C66FF867C}">
                  <a14:compatExt spid="_x0000_s20525"/>
                </a:ext>
                <a:ext uri="{FF2B5EF4-FFF2-40B4-BE49-F238E27FC236}">
                  <a16:creationId xmlns:a16="http://schemas.microsoft.com/office/drawing/2014/main" id="{00000000-0008-0000-0500-00002D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36</xdr:row>
          <xdr:rowOff>0</xdr:rowOff>
        </xdr:from>
        <xdr:to>
          <xdr:col>3</xdr:col>
          <xdr:colOff>542925</xdr:colOff>
          <xdr:row>37</xdr:row>
          <xdr:rowOff>9525</xdr:rowOff>
        </xdr:to>
        <xdr:sp macro="" textlink="">
          <xdr:nvSpPr>
            <xdr:cNvPr id="20526" name="Check Box 46" hidden="1">
              <a:extLst>
                <a:ext uri="{63B3BB69-23CF-44E3-9099-C40C66FF867C}">
                  <a14:compatExt spid="_x0000_s20526"/>
                </a:ext>
                <a:ext uri="{FF2B5EF4-FFF2-40B4-BE49-F238E27FC236}">
                  <a16:creationId xmlns:a16="http://schemas.microsoft.com/office/drawing/2014/main" id="{00000000-0008-0000-0500-00002E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37</xdr:row>
          <xdr:rowOff>0</xdr:rowOff>
        </xdr:from>
        <xdr:to>
          <xdr:col>3</xdr:col>
          <xdr:colOff>542925</xdr:colOff>
          <xdr:row>38</xdr:row>
          <xdr:rowOff>9525</xdr:rowOff>
        </xdr:to>
        <xdr:sp macro="" textlink="">
          <xdr:nvSpPr>
            <xdr:cNvPr id="20527" name="Check Box 47" hidden="1">
              <a:extLst>
                <a:ext uri="{63B3BB69-23CF-44E3-9099-C40C66FF867C}">
                  <a14:compatExt spid="_x0000_s20527"/>
                </a:ext>
                <a:ext uri="{FF2B5EF4-FFF2-40B4-BE49-F238E27FC236}">
                  <a16:creationId xmlns:a16="http://schemas.microsoft.com/office/drawing/2014/main" id="{00000000-0008-0000-0500-00002F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38</xdr:row>
          <xdr:rowOff>0</xdr:rowOff>
        </xdr:from>
        <xdr:to>
          <xdr:col>3</xdr:col>
          <xdr:colOff>542925</xdr:colOff>
          <xdr:row>38</xdr:row>
          <xdr:rowOff>209550</xdr:rowOff>
        </xdr:to>
        <xdr:sp macro="" textlink="">
          <xdr:nvSpPr>
            <xdr:cNvPr id="20528" name="Check Box 48" hidden="1">
              <a:extLst>
                <a:ext uri="{63B3BB69-23CF-44E3-9099-C40C66FF867C}">
                  <a14:compatExt spid="_x0000_s20528"/>
                </a:ext>
                <a:ext uri="{FF2B5EF4-FFF2-40B4-BE49-F238E27FC236}">
                  <a16:creationId xmlns:a16="http://schemas.microsoft.com/office/drawing/2014/main" id="{00000000-0008-0000-0500-000030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39</xdr:row>
          <xdr:rowOff>0</xdr:rowOff>
        </xdr:from>
        <xdr:to>
          <xdr:col>3</xdr:col>
          <xdr:colOff>542925</xdr:colOff>
          <xdr:row>40</xdr:row>
          <xdr:rowOff>9525</xdr:rowOff>
        </xdr:to>
        <xdr:sp macro="" textlink="">
          <xdr:nvSpPr>
            <xdr:cNvPr id="20529" name="Check Box 49" hidden="1">
              <a:extLst>
                <a:ext uri="{63B3BB69-23CF-44E3-9099-C40C66FF867C}">
                  <a14:compatExt spid="_x0000_s20529"/>
                </a:ext>
                <a:ext uri="{FF2B5EF4-FFF2-40B4-BE49-F238E27FC236}">
                  <a16:creationId xmlns:a16="http://schemas.microsoft.com/office/drawing/2014/main" id="{00000000-0008-0000-0500-000031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40</xdr:row>
          <xdr:rowOff>0</xdr:rowOff>
        </xdr:from>
        <xdr:to>
          <xdr:col>3</xdr:col>
          <xdr:colOff>542925</xdr:colOff>
          <xdr:row>41</xdr:row>
          <xdr:rowOff>9525</xdr:rowOff>
        </xdr:to>
        <xdr:sp macro="" textlink="">
          <xdr:nvSpPr>
            <xdr:cNvPr id="20530" name="Check Box 50" hidden="1">
              <a:extLst>
                <a:ext uri="{63B3BB69-23CF-44E3-9099-C40C66FF867C}">
                  <a14:compatExt spid="_x0000_s20530"/>
                </a:ext>
                <a:ext uri="{FF2B5EF4-FFF2-40B4-BE49-F238E27FC236}">
                  <a16:creationId xmlns:a16="http://schemas.microsoft.com/office/drawing/2014/main" id="{00000000-0008-0000-0500-000032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41</xdr:row>
          <xdr:rowOff>0</xdr:rowOff>
        </xdr:from>
        <xdr:to>
          <xdr:col>3</xdr:col>
          <xdr:colOff>542925</xdr:colOff>
          <xdr:row>41</xdr:row>
          <xdr:rowOff>209550</xdr:rowOff>
        </xdr:to>
        <xdr:sp macro="" textlink="">
          <xdr:nvSpPr>
            <xdr:cNvPr id="20531" name="Check Box 51" hidden="1">
              <a:extLst>
                <a:ext uri="{63B3BB69-23CF-44E3-9099-C40C66FF867C}">
                  <a14:compatExt spid="_x0000_s20531"/>
                </a:ext>
                <a:ext uri="{FF2B5EF4-FFF2-40B4-BE49-F238E27FC236}">
                  <a16:creationId xmlns:a16="http://schemas.microsoft.com/office/drawing/2014/main" id="{00000000-0008-0000-0500-000033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42</xdr:row>
          <xdr:rowOff>0</xdr:rowOff>
        </xdr:from>
        <xdr:to>
          <xdr:col>3</xdr:col>
          <xdr:colOff>542925</xdr:colOff>
          <xdr:row>43</xdr:row>
          <xdr:rowOff>9525</xdr:rowOff>
        </xdr:to>
        <xdr:sp macro="" textlink="">
          <xdr:nvSpPr>
            <xdr:cNvPr id="20532" name="Check Box 52" hidden="1">
              <a:extLst>
                <a:ext uri="{63B3BB69-23CF-44E3-9099-C40C66FF867C}">
                  <a14:compatExt spid="_x0000_s20532"/>
                </a:ext>
                <a:ext uri="{FF2B5EF4-FFF2-40B4-BE49-F238E27FC236}">
                  <a16:creationId xmlns:a16="http://schemas.microsoft.com/office/drawing/2014/main" id="{00000000-0008-0000-0500-000034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43</xdr:row>
          <xdr:rowOff>0</xdr:rowOff>
        </xdr:from>
        <xdr:to>
          <xdr:col>3</xdr:col>
          <xdr:colOff>542925</xdr:colOff>
          <xdr:row>44</xdr:row>
          <xdr:rowOff>9525</xdr:rowOff>
        </xdr:to>
        <xdr:sp macro="" textlink="">
          <xdr:nvSpPr>
            <xdr:cNvPr id="20533" name="Check Box 53" hidden="1">
              <a:extLst>
                <a:ext uri="{63B3BB69-23CF-44E3-9099-C40C66FF867C}">
                  <a14:compatExt spid="_x0000_s20533"/>
                </a:ext>
                <a:ext uri="{FF2B5EF4-FFF2-40B4-BE49-F238E27FC236}">
                  <a16:creationId xmlns:a16="http://schemas.microsoft.com/office/drawing/2014/main" id="{00000000-0008-0000-0500-000035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44</xdr:row>
          <xdr:rowOff>0</xdr:rowOff>
        </xdr:from>
        <xdr:to>
          <xdr:col>3</xdr:col>
          <xdr:colOff>542925</xdr:colOff>
          <xdr:row>44</xdr:row>
          <xdr:rowOff>209550</xdr:rowOff>
        </xdr:to>
        <xdr:sp macro="" textlink="">
          <xdr:nvSpPr>
            <xdr:cNvPr id="20534" name="Check Box 54" hidden="1">
              <a:extLst>
                <a:ext uri="{63B3BB69-23CF-44E3-9099-C40C66FF867C}">
                  <a14:compatExt spid="_x0000_s20534"/>
                </a:ext>
                <a:ext uri="{FF2B5EF4-FFF2-40B4-BE49-F238E27FC236}">
                  <a16:creationId xmlns:a16="http://schemas.microsoft.com/office/drawing/2014/main" id="{00000000-0008-0000-0500-000036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7.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469265</xdr:colOff>
      <xdr:row>1</xdr:row>
      <xdr:rowOff>38100</xdr:rowOff>
    </xdr:to>
    <xdr:pic>
      <xdr:nvPicPr>
        <xdr:cNvPr id="3" name="Picture 2">
          <a:extLst>
            <a:ext uri="{FF2B5EF4-FFF2-40B4-BE49-F238E27FC236}">
              <a16:creationId xmlns:a16="http://schemas.microsoft.com/office/drawing/2014/main" id="{00000000-0008-0000-0600-000003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65301"/>
        <a:stretch/>
      </xdr:blipFill>
      <xdr:spPr>
        <a:xfrm>
          <a:off x="91440" y="0"/>
          <a:ext cx="476250" cy="586740"/>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2</xdr:col>
          <xdr:colOff>4591050</xdr:colOff>
          <xdr:row>50</xdr:row>
          <xdr:rowOff>400050</xdr:rowOff>
        </xdr:from>
        <xdr:to>
          <xdr:col>2</xdr:col>
          <xdr:colOff>4762500</xdr:colOff>
          <xdr:row>52</xdr:row>
          <xdr:rowOff>38100</xdr:rowOff>
        </xdr:to>
        <xdr:sp macro="" textlink="">
          <xdr:nvSpPr>
            <xdr:cNvPr id="21505" name="Check Box 1" hidden="1">
              <a:extLst>
                <a:ext uri="{63B3BB69-23CF-44E3-9099-C40C66FF867C}">
                  <a14:compatExt spid="_x0000_s21505"/>
                </a:ext>
                <a:ext uri="{FF2B5EF4-FFF2-40B4-BE49-F238E27FC236}">
                  <a16:creationId xmlns:a16="http://schemas.microsoft.com/office/drawing/2014/main" id="{00000000-0008-0000-0600-000001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9</xdr:row>
          <xdr:rowOff>0</xdr:rowOff>
        </xdr:from>
        <xdr:to>
          <xdr:col>3</xdr:col>
          <xdr:colOff>542925</xdr:colOff>
          <xdr:row>9</xdr:row>
          <xdr:rowOff>209550</xdr:rowOff>
        </xdr:to>
        <xdr:sp macro="" textlink="">
          <xdr:nvSpPr>
            <xdr:cNvPr id="21588" name="Check Box 84" hidden="1">
              <a:extLst>
                <a:ext uri="{63B3BB69-23CF-44E3-9099-C40C66FF867C}">
                  <a14:compatExt spid="_x0000_s21588"/>
                </a:ext>
                <a:ext uri="{FF2B5EF4-FFF2-40B4-BE49-F238E27FC236}">
                  <a16:creationId xmlns:a16="http://schemas.microsoft.com/office/drawing/2014/main" id="{00000000-0008-0000-0600-000054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10</xdr:row>
          <xdr:rowOff>0</xdr:rowOff>
        </xdr:from>
        <xdr:to>
          <xdr:col>3</xdr:col>
          <xdr:colOff>542925</xdr:colOff>
          <xdr:row>10</xdr:row>
          <xdr:rowOff>209550</xdr:rowOff>
        </xdr:to>
        <xdr:sp macro="" textlink="">
          <xdr:nvSpPr>
            <xdr:cNvPr id="21589" name="Check Box 85" hidden="1">
              <a:extLst>
                <a:ext uri="{63B3BB69-23CF-44E3-9099-C40C66FF867C}">
                  <a14:compatExt spid="_x0000_s21589"/>
                </a:ext>
                <a:ext uri="{FF2B5EF4-FFF2-40B4-BE49-F238E27FC236}">
                  <a16:creationId xmlns:a16="http://schemas.microsoft.com/office/drawing/2014/main" id="{00000000-0008-0000-0600-000055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11</xdr:row>
          <xdr:rowOff>0</xdr:rowOff>
        </xdr:from>
        <xdr:to>
          <xdr:col>3</xdr:col>
          <xdr:colOff>542925</xdr:colOff>
          <xdr:row>12</xdr:row>
          <xdr:rowOff>9525</xdr:rowOff>
        </xdr:to>
        <xdr:sp macro="" textlink="">
          <xdr:nvSpPr>
            <xdr:cNvPr id="21590" name="Check Box 86" hidden="1">
              <a:extLst>
                <a:ext uri="{63B3BB69-23CF-44E3-9099-C40C66FF867C}">
                  <a14:compatExt spid="_x0000_s21590"/>
                </a:ext>
                <a:ext uri="{FF2B5EF4-FFF2-40B4-BE49-F238E27FC236}">
                  <a16:creationId xmlns:a16="http://schemas.microsoft.com/office/drawing/2014/main" id="{00000000-0008-0000-0600-000056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12</xdr:row>
          <xdr:rowOff>0</xdr:rowOff>
        </xdr:from>
        <xdr:to>
          <xdr:col>3</xdr:col>
          <xdr:colOff>542925</xdr:colOff>
          <xdr:row>13</xdr:row>
          <xdr:rowOff>9525</xdr:rowOff>
        </xdr:to>
        <xdr:sp macro="" textlink="">
          <xdr:nvSpPr>
            <xdr:cNvPr id="21591" name="Check Box 87" hidden="1">
              <a:extLst>
                <a:ext uri="{63B3BB69-23CF-44E3-9099-C40C66FF867C}">
                  <a14:compatExt spid="_x0000_s21591"/>
                </a:ext>
                <a:ext uri="{FF2B5EF4-FFF2-40B4-BE49-F238E27FC236}">
                  <a16:creationId xmlns:a16="http://schemas.microsoft.com/office/drawing/2014/main" id="{00000000-0008-0000-0600-000057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13</xdr:row>
          <xdr:rowOff>0</xdr:rowOff>
        </xdr:from>
        <xdr:to>
          <xdr:col>3</xdr:col>
          <xdr:colOff>542925</xdr:colOff>
          <xdr:row>14</xdr:row>
          <xdr:rowOff>9525</xdr:rowOff>
        </xdr:to>
        <xdr:sp macro="" textlink="">
          <xdr:nvSpPr>
            <xdr:cNvPr id="21592" name="Check Box 88" hidden="1">
              <a:extLst>
                <a:ext uri="{63B3BB69-23CF-44E3-9099-C40C66FF867C}">
                  <a14:compatExt spid="_x0000_s21592"/>
                </a:ext>
                <a:ext uri="{FF2B5EF4-FFF2-40B4-BE49-F238E27FC236}">
                  <a16:creationId xmlns:a16="http://schemas.microsoft.com/office/drawing/2014/main" id="{00000000-0008-0000-0600-000058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14</xdr:row>
          <xdr:rowOff>0</xdr:rowOff>
        </xdr:from>
        <xdr:to>
          <xdr:col>3</xdr:col>
          <xdr:colOff>542925</xdr:colOff>
          <xdr:row>15</xdr:row>
          <xdr:rowOff>9525</xdr:rowOff>
        </xdr:to>
        <xdr:sp macro="" textlink="">
          <xdr:nvSpPr>
            <xdr:cNvPr id="21593" name="Check Box 89" hidden="1">
              <a:extLst>
                <a:ext uri="{63B3BB69-23CF-44E3-9099-C40C66FF867C}">
                  <a14:compatExt spid="_x0000_s21593"/>
                </a:ext>
                <a:ext uri="{FF2B5EF4-FFF2-40B4-BE49-F238E27FC236}">
                  <a16:creationId xmlns:a16="http://schemas.microsoft.com/office/drawing/2014/main" id="{00000000-0008-0000-0600-000059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15</xdr:row>
          <xdr:rowOff>0</xdr:rowOff>
        </xdr:from>
        <xdr:to>
          <xdr:col>3</xdr:col>
          <xdr:colOff>542925</xdr:colOff>
          <xdr:row>16</xdr:row>
          <xdr:rowOff>9525</xdr:rowOff>
        </xdr:to>
        <xdr:sp macro="" textlink="">
          <xdr:nvSpPr>
            <xdr:cNvPr id="21594" name="Check Box 90" hidden="1">
              <a:extLst>
                <a:ext uri="{63B3BB69-23CF-44E3-9099-C40C66FF867C}">
                  <a14:compatExt spid="_x0000_s21594"/>
                </a:ext>
                <a:ext uri="{FF2B5EF4-FFF2-40B4-BE49-F238E27FC236}">
                  <a16:creationId xmlns:a16="http://schemas.microsoft.com/office/drawing/2014/main" id="{00000000-0008-0000-0600-00005A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16</xdr:row>
          <xdr:rowOff>0</xdr:rowOff>
        </xdr:from>
        <xdr:to>
          <xdr:col>3</xdr:col>
          <xdr:colOff>542925</xdr:colOff>
          <xdr:row>17</xdr:row>
          <xdr:rowOff>9525</xdr:rowOff>
        </xdr:to>
        <xdr:sp macro="" textlink="">
          <xdr:nvSpPr>
            <xdr:cNvPr id="21595" name="Check Box 91" hidden="1">
              <a:extLst>
                <a:ext uri="{63B3BB69-23CF-44E3-9099-C40C66FF867C}">
                  <a14:compatExt spid="_x0000_s21595"/>
                </a:ext>
                <a:ext uri="{FF2B5EF4-FFF2-40B4-BE49-F238E27FC236}">
                  <a16:creationId xmlns:a16="http://schemas.microsoft.com/office/drawing/2014/main" id="{00000000-0008-0000-0600-00005B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17</xdr:row>
          <xdr:rowOff>0</xdr:rowOff>
        </xdr:from>
        <xdr:to>
          <xdr:col>3</xdr:col>
          <xdr:colOff>542925</xdr:colOff>
          <xdr:row>18</xdr:row>
          <xdr:rowOff>9525</xdr:rowOff>
        </xdr:to>
        <xdr:sp macro="" textlink="">
          <xdr:nvSpPr>
            <xdr:cNvPr id="21596" name="Check Box 92" hidden="1">
              <a:extLst>
                <a:ext uri="{63B3BB69-23CF-44E3-9099-C40C66FF867C}">
                  <a14:compatExt spid="_x0000_s21596"/>
                </a:ext>
                <a:ext uri="{FF2B5EF4-FFF2-40B4-BE49-F238E27FC236}">
                  <a16:creationId xmlns:a16="http://schemas.microsoft.com/office/drawing/2014/main" id="{00000000-0008-0000-0600-00005C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18</xdr:row>
          <xdr:rowOff>0</xdr:rowOff>
        </xdr:from>
        <xdr:to>
          <xdr:col>3</xdr:col>
          <xdr:colOff>542925</xdr:colOff>
          <xdr:row>19</xdr:row>
          <xdr:rowOff>9525</xdr:rowOff>
        </xdr:to>
        <xdr:sp macro="" textlink="">
          <xdr:nvSpPr>
            <xdr:cNvPr id="21597" name="Check Box 93" hidden="1">
              <a:extLst>
                <a:ext uri="{63B3BB69-23CF-44E3-9099-C40C66FF867C}">
                  <a14:compatExt spid="_x0000_s21597"/>
                </a:ext>
                <a:ext uri="{FF2B5EF4-FFF2-40B4-BE49-F238E27FC236}">
                  <a16:creationId xmlns:a16="http://schemas.microsoft.com/office/drawing/2014/main" id="{00000000-0008-0000-0600-00005D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19</xdr:row>
          <xdr:rowOff>0</xdr:rowOff>
        </xdr:from>
        <xdr:to>
          <xdr:col>3</xdr:col>
          <xdr:colOff>542925</xdr:colOff>
          <xdr:row>20</xdr:row>
          <xdr:rowOff>9525</xdr:rowOff>
        </xdr:to>
        <xdr:sp macro="" textlink="">
          <xdr:nvSpPr>
            <xdr:cNvPr id="21598" name="Check Box 94" hidden="1">
              <a:extLst>
                <a:ext uri="{63B3BB69-23CF-44E3-9099-C40C66FF867C}">
                  <a14:compatExt spid="_x0000_s21598"/>
                </a:ext>
                <a:ext uri="{FF2B5EF4-FFF2-40B4-BE49-F238E27FC236}">
                  <a16:creationId xmlns:a16="http://schemas.microsoft.com/office/drawing/2014/main" id="{00000000-0008-0000-0600-00005E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20</xdr:row>
          <xdr:rowOff>0</xdr:rowOff>
        </xdr:from>
        <xdr:to>
          <xdr:col>3</xdr:col>
          <xdr:colOff>542925</xdr:colOff>
          <xdr:row>20</xdr:row>
          <xdr:rowOff>209550</xdr:rowOff>
        </xdr:to>
        <xdr:sp macro="" textlink="">
          <xdr:nvSpPr>
            <xdr:cNvPr id="21599" name="Check Box 95" hidden="1">
              <a:extLst>
                <a:ext uri="{63B3BB69-23CF-44E3-9099-C40C66FF867C}">
                  <a14:compatExt spid="_x0000_s21599"/>
                </a:ext>
                <a:ext uri="{FF2B5EF4-FFF2-40B4-BE49-F238E27FC236}">
                  <a16:creationId xmlns:a16="http://schemas.microsoft.com/office/drawing/2014/main" id="{00000000-0008-0000-0600-00005F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21</xdr:row>
          <xdr:rowOff>0</xdr:rowOff>
        </xdr:from>
        <xdr:to>
          <xdr:col>3</xdr:col>
          <xdr:colOff>542925</xdr:colOff>
          <xdr:row>22</xdr:row>
          <xdr:rowOff>9525</xdr:rowOff>
        </xdr:to>
        <xdr:sp macro="" textlink="">
          <xdr:nvSpPr>
            <xdr:cNvPr id="21600" name="Check Box 96" hidden="1">
              <a:extLst>
                <a:ext uri="{63B3BB69-23CF-44E3-9099-C40C66FF867C}">
                  <a14:compatExt spid="_x0000_s21600"/>
                </a:ext>
                <a:ext uri="{FF2B5EF4-FFF2-40B4-BE49-F238E27FC236}">
                  <a16:creationId xmlns:a16="http://schemas.microsoft.com/office/drawing/2014/main" id="{00000000-0008-0000-0600-000060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22</xdr:row>
          <xdr:rowOff>0</xdr:rowOff>
        </xdr:from>
        <xdr:to>
          <xdr:col>3</xdr:col>
          <xdr:colOff>542925</xdr:colOff>
          <xdr:row>22</xdr:row>
          <xdr:rowOff>209550</xdr:rowOff>
        </xdr:to>
        <xdr:sp macro="" textlink="">
          <xdr:nvSpPr>
            <xdr:cNvPr id="21601" name="Check Box 97" hidden="1">
              <a:extLst>
                <a:ext uri="{63B3BB69-23CF-44E3-9099-C40C66FF867C}">
                  <a14:compatExt spid="_x0000_s21601"/>
                </a:ext>
                <a:ext uri="{FF2B5EF4-FFF2-40B4-BE49-F238E27FC236}">
                  <a16:creationId xmlns:a16="http://schemas.microsoft.com/office/drawing/2014/main" id="{00000000-0008-0000-0600-000061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23</xdr:row>
          <xdr:rowOff>0</xdr:rowOff>
        </xdr:from>
        <xdr:to>
          <xdr:col>3</xdr:col>
          <xdr:colOff>542925</xdr:colOff>
          <xdr:row>23</xdr:row>
          <xdr:rowOff>209550</xdr:rowOff>
        </xdr:to>
        <xdr:sp macro="" textlink="">
          <xdr:nvSpPr>
            <xdr:cNvPr id="21602" name="Check Box 98" hidden="1">
              <a:extLst>
                <a:ext uri="{63B3BB69-23CF-44E3-9099-C40C66FF867C}">
                  <a14:compatExt spid="_x0000_s21602"/>
                </a:ext>
                <a:ext uri="{FF2B5EF4-FFF2-40B4-BE49-F238E27FC236}">
                  <a16:creationId xmlns:a16="http://schemas.microsoft.com/office/drawing/2014/main" id="{00000000-0008-0000-0600-000062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24</xdr:row>
          <xdr:rowOff>0</xdr:rowOff>
        </xdr:from>
        <xdr:to>
          <xdr:col>3</xdr:col>
          <xdr:colOff>542925</xdr:colOff>
          <xdr:row>25</xdr:row>
          <xdr:rowOff>28575</xdr:rowOff>
        </xdr:to>
        <xdr:sp macro="" textlink="">
          <xdr:nvSpPr>
            <xdr:cNvPr id="21603" name="Check Box 99" hidden="1">
              <a:extLst>
                <a:ext uri="{63B3BB69-23CF-44E3-9099-C40C66FF867C}">
                  <a14:compatExt spid="_x0000_s21603"/>
                </a:ext>
                <a:ext uri="{FF2B5EF4-FFF2-40B4-BE49-F238E27FC236}">
                  <a16:creationId xmlns:a16="http://schemas.microsoft.com/office/drawing/2014/main" id="{00000000-0008-0000-0600-000063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25</xdr:row>
          <xdr:rowOff>0</xdr:rowOff>
        </xdr:from>
        <xdr:to>
          <xdr:col>3</xdr:col>
          <xdr:colOff>542925</xdr:colOff>
          <xdr:row>26</xdr:row>
          <xdr:rowOff>28575</xdr:rowOff>
        </xdr:to>
        <xdr:sp macro="" textlink="">
          <xdr:nvSpPr>
            <xdr:cNvPr id="21604" name="Check Box 100" hidden="1">
              <a:extLst>
                <a:ext uri="{63B3BB69-23CF-44E3-9099-C40C66FF867C}">
                  <a14:compatExt spid="_x0000_s21604"/>
                </a:ext>
                <a:ext uri="{FF2B5EF4-FFF2-40B4-BE49-F238E27FC236}">
                  <a16:creationId xmlns:a16="http://schemas.microsoft.com/office/drawing/2014/main" id="{00000000-0008-0000-0600-000064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26</xdr:row>
          <xdr:rowOff>0</xdr:rowOff>
        </xdr:from>
        <xdr:to>
          <xdr:col>3</xdr:col>
          <xdr:colOff>542925</xdr:colOff>
          <xdr:row>27</xdr:row>
          <xdr:rowOff>28575</xdr:rowOff>
        </xdr:to>
        <xdr:sp macro="" textlink="">
          <xdr:nvSpPr>
            <xdr:cNvPr id="21605" name="Check Box 101" hidden="1">
              <a:extLst>
                <a:ext uri="{63B3BB69-23CF-44E3-9099-C40C66FF867C}">
                  <a14:compatExt spid="_x0000_s21605"/>
                </a:ext>
                <a:ext uri="{FF2B5EF4-FFF2-40B4-BE49-F238E27FC236}">
                  <a16:creationId xmlns:a16="http://schemas.microsoft.com/office/drawing/2014/main" id="{00000000-0008-0000-0600-000065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27</xdr:row>
          <xdr:rowOff>0</xdr:rowOff>
        </xdr:from>
        <xdr:to>
          <xdr:col>3</xdr:col>
          <xdr:colOff>542925</xdr:colOff>
          <xdr:row>28</xdr:row>
          <xdr:rowOff>28575</xdr:rowOff>
        </xdr:to>
        <xdr:sp macro="" textlink="">
          <xdr:nvSpPr>
            <xdr:cNvPr id="21606" name="Check Box 102" hidden="1">
              <a:extLst>
                <a:ext uri="{63B3BB69-23CF-44E3-9099-C40C66FF867C}">
                  <a14:compatExt spid="_x0000_s21606"/>
                </a:ext>
                <a:ext uri="{FF2B5EF4-FFF2-40B4-BE49-F238E27FC236}">
                  <a16:creationId xmlns:a16="http://schemas.microsoft.com/office/drawing/2014/main" id="{00000000-0008-0000-0600-000066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28</xdr:row>
          <xdr:rowOff>0</xdr:rowOff>
        </xdr:from>
        <xdr:to>
          <xdr:col>3</xdr:col>
          <xdr:colOff>542925</xdr:colOff>
          <xdr:row>29</xdr:row>
          <xdr:rowOff>28575</xdr:rowOff>
        </xdr:to>
        <xdr:sp macro="" textlink="">
          <xdr:nvSpPr>
            <xdr:cNvPr id="21607" name="Check Box 103" hidden="1">
              <a:extLst>
                <a:ext uri="{63B3BB69-23CF-44E3-9099-C40C66FF867C}">
                  <a14:compatExt spid="_x0000_s21607"/>
                </a:ext>
                <a:ext uri="{FF2B5EF4-FFF2-40B4-BE49-F238E27FC236}">
                  <a16:creationId xmlns:a16="http://schemas.microsoft.com/office/drawing/2014/main" id="{00000000-0008-0000-0600-000067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29</xdr:row>
          <xdr:rowOff>0</xdr:rowOff>
        </xdr:from>
        <xdr:to>
          <xdr:col>3</xdr:col>
          <xdr:colOff>542925</xdr:colOff>
          <xdr:row>30</xdr:row>
          <xdr:rowOff>28575</xdr:rowOff>
        </xdr:to>
        <xdr:sp macro="" textlink="">
          <xdr:nvSpPr>
            <xdr:cNvPr id="21608" name="Check Box 104" hidden="1">
              <a:extLst>
                <a:ext uri="{63B3BB69-23CF-44E3-9099-C40C66FF867C}">
                  <a14:compatExt spid="_x0000_s21608"/>
                </a:ext>
                <a:ext uri="{FF2B5EF4-FFF2-40B4-BE49-F238E27FC236}">
                  <a16:creationId xmlns:a16="http://schemas.microsoft.com/office/drawing/2014/main" id="{00000000-0008-0000-0600-000068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30</xdr:row>
          <xdr:rowOff>0</xdr:rowOff>
        </xdr:from>
        <xdr:to>
          <xdr:col>3</xdr:col>
          <xdr:colOff>542925</xdr:colOff>
          <xdr:row>30</xdr:row>
          <xdr:rowOff>209550</xdr:rowOff>
        </xdr:to>
        <xdr:sp macro="" textlink="">
          <xdr:nvSpPr>
            <xdr:cNvPr id="21609" name="Check Box 105" hidden="1">
              <a:extLst>
                <a:ext uri="{63B3BB69-23CF-44E3-9099-C40C66FF867C}">
                  <a14:compatExt spid="_x0000_s21609"/>
                </a:ext>
                <a:ext uri="{FF2B5EF4-FFF2-40B4-BE49-F238E27FC236}">
                  <a16:creationId xmlns:a16="http://schemas.microsoft.com/office/drawing/2014/main" id="{00000000-0008-0000-0600-000069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31</xdr:row>
          <xdr:rowOff>0</xdr:rowOff>
        </xdr:from>
        <xdr:to>
          <xdr:col>3</xdr:col>
          <xdr:colOff>542925</xdr:colOff>
          <xdr:row>32</xdr:row>
          <xdr:rowOff>28575</xdr:rowOff>
        </xdr:to>
        <xdr:sp macro="" textlink="">
          <xdr:nvSpPr>
            <xdr:cNvPr id="21610" name="Check Box 106" hidden="1">
              <a:extLst>
                <a:ext uri="{63B3BB69-23CF-44E3-9099-C40C66FF867C}">
                  <a14:compatExt spid="_x0000_s21610"/>
                </a:ext>
                <a:ext uri="{FF2B5EF4-FFF2-40B4-BE49-F238E27FC236}">
                  <a16:creationId xmlns:a16="http://schemas.microsoft.com/office/drawing/2014/main" id="{00000000-0008-0000-0600-00006A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32</xdr:row>
          <xdr:rowOff>0</xdr:rowOff>
        </xdr:from>
        <xdr:to>
          <xdr:col>3</xdr:col>
          <xdr:colOff>542925</xdr:colOff>
          <xdr:row>33</xdr:row>
          <xdr:rowOff>28575</xdr:rowOff>
        </xdr:to>
        <xdr:sp macro="" textlink="">
          <xdr:nvSpPr>
            <xdr:cNvPr id="21611" name="Check Box 107" hidden="1">
              <a:extLst>
                <a:ext uri="{63B3BB69-23CF-44E3-9099-C40C66FF867C}">
                  <a14:compatExt spid="_x0000_s21611"/>
                </a:ext>
                <a:ext uri="{FF2B5EF4-FFF2-40B4-BE49-F238E27FC236}">
                  <a16:creationId xmlns:a16="http://schemas.microsoft.com/office/drawing/2014/main" id="{00000000-0008-0000-0600-00006B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33</xdr:row>
          <xdr:rowOff>0</xdr:rowOff>
        </xdr:from>
        <xdr:to>
          <xdr:col>3</xdr:col>
          <xdr:colOff>542925</xdr:colOff>
          <xdr:row>33</xdr:row>
          <xdr:rowOff>219075</xdr:rowOff>
        </xdr:to>
        <xdr:sp macro="" textlink="">
          <xdr:nvSpPr>
            <xdr:cNvPr id="21612" name="Check Box 108" hidden="1">
              <a:extLst>
                <a:ext uri="{63B3BB69-23CF-44E3-9099-C40C66FF867C}">
                  <a14:compatExt spid="_x0000_s21612"/>
                </a:ext>
                <a:ext uri="{FF2B5EF4-FFF2-40B4-BE49-F238E27FC236}">
                  <a16:creationId xmlns:a16="http://schemas.microsoft.com/office/drawing/2014/main" id="{00000000-0008-0000-0600-00006C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8.xml><?xml version="1.0" encoding="utf-8"?>
<xdr:wsDr xmlns:xdr="http://schemas.openxmlformats.org/drawingml/2006/spreadsheetDrawing" xmlns:a="http://schemas.openxmlformats.org/drawingml/2006/main">
  <xdr:twoCellAnchor editAs="oneCell">
    <xdr:from>
      <xdr:col>1</xdr:col>
      <xdr:colOff>0</xdr:colOff>
      <xdr:row>0</xdr:row>
      <xdr:rowOff>1</xdr:rowOff>
    </xdr:from>
    <xdr:to>
      <xdr:col>1</xdr:col>
      <xdr:colOff>447675</xdr:colOff>
      <xdr:row>0</xdr:row>
      <xdr:rowOff>514351</xdr:rowOff>
    </xdr:to>
    <xdr:pic>
      <xdr:nvPicPr>
        <xdr:cNvPr id="4" name="Picture 3">
          <a:extLst>
            <a:ext uri="{FF2B5EF4-FFF2-40B4-BE49-F238E27FC236}">
              <a16:creationId xmlns:a16="http://schemas.microsoft.com/office/drawing/2014/main" id="{00000000-0008-0000-0700-000004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 r="66426" b="-1062"/>
        <a:stretch/>
      </xdr:blipFill>
      <xdr:spPr>
        <a:xfrm>
          <a:off x="0" y="1"/>
          <a:ext cx="447675" cy="51435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1</xdr:colOff>
      <xdr:row>0</xdr:row>
      <xdr:rowOff>0</xdr:rowOff>
    </xdr:from>
    <xdr:to>
      <xdr:col>1</xdr:col>
      <xdr:colOff>495300</xdr:colOff>
      <xdr:row>0</xdr:row>
      <xdr:rowOff>520772</xdr:rowOff>
    </xdr:to>
    <xdr:pic>
      <xdr:nvPicPr>
        <xdr:cNvPr id="3" name="Picture 2">
          <a:extLst>
            <a:ext uri="{FF2B5EF4-FFF2-40B4-BE49-F238E27FC236}">
              <a16:creationId xmlns:a16="http://schemas.microsoft.com/office/drawing/2014/main" id="{00000000-0008-0000-0800-000003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64093"/>
        <a:stretch/>
      </xdr:blipFill>
      <xdr:spPr>
        <a:xfrm>
          <a:off x="1" y="0"/>
          <a:ext cx="495299" cy="526487"/>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2</xdr:col>
          <xdr:colOff>9525</xdr:colOff>
          <xdr:row>21</xdr:row>
          <xdr:rowOff>142875</xdr:rowOff>
        </xdr:from>
        <xdr:to>
          <xdr:col>2</xdr:col>
          <xdr:colOff>333375</xdr:colOff>
          <xdr:row>23</xdr:row>
          <xdr:rowOff>104775</xdr:rowOff>
        </xdr:to>
        <xdr:sp macro="" textlink="">
          <xdr:nvSpPr>
            <xdr:cNvPr id="23553" name="Check Box 1" hidden="1">
              <a:extLst>
                <a:ext uri="{63B3BB69-23CF-44E3-9099-C40C66FF867C}">
                  <a14:compatExt spid="_x0000_s23553"/>
                </a:ext>
                <a:ext uri="{FF2B5EF4-FFF2-40B4-BE49-F238E27FC236}">
                  <a16:creationId xmlns:a16="http://schemas.microsoft.com/office/drawing/2014/main" id="{00000000-0008-0000-0800-000001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0.xml><?xml version="1.0" encoding="utf-8"?>
<xdr:wsDr xmlns:xdr="http://schemas.openxmlformats.org/drawingml/2006/spreadsheetDrawing" xmlns:a="http://schemas.openxmlformats.org/drawingml/2006/main">
  <xdr:twoCellAnchor editAs="oneCell">
    <xdr:from>
      <xdr:col>1</xdr:col>
      <xdr:colOff>1</xdr:colOff>
      <xdr:row>0</xdr:row>
      <xdr:rowOff>0</xdr:rowOff>
    </xdr:from>
    <xdr:to>
      <xdr:col>2</xdr:col>
      <xdr:colOff>1</xdr:colOff>
      <xdr:row>0</xdr:row>
      <xdr:rowOff>507989</xdr:rowOff>
    </xdr:to>
    <xdr:pic>
      <xdr:nvPicPr>
        <xdr:cNvPr id="5" name="Picture 4">
          <a:extLst>
            <a:ext uri="{FF2B5EF4-FFF2-40B4-BE49-F238E27FC236}">
              <a16:creationId xmlns:a16="http://schemas.microsoft.com/office/drawing/2014/main" id="{00000000-0008-0000-0900-000005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63560"/>
        <a:stretch/>
      </xdr:blipFill>
      <xdr:spPr>
        <a:xfrm>
          <a:off x="1" y="0"/>
          <a:ext cx="495300" cy="518784"/>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2</xdr:col>
      <xdr:colOff>0</xdr:colOff>
      <xdr:row>1</xdr:row>
      <xdr:rowOff>12065</xdr:rowOff>
    </xdr:to>
    <xdr:pic>
      <xdr:nvPicPr>
        <xdr:cNvPr id="2" name="Picture 1">
          <a:extLst>
            <a:ext uri="{FF2B5EF4-FFF2-40B4-BE49-F238E27FC236}">
              <a16:creationId xmlns:a16="http://schemas.microsoft.com/office/drawing/2014/main" id="{00000000-0008-0000-0A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65301"/>
        <a:stretch/>
      </xdr:blipFill>
      <xdr:spPr>
        <a:xfrm>
          <a:off x="99060" y="0"/>
          <a:ext cx="487680" cy="601980"/>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2</xdr:col>
          <xdr:colOff>3219450</xdr:colOff>
          <xdr:row>48</xdr:row>
          <xdr:rowOff>438150</xdr:rowOff>
        </xdr:from>
        <xdr:to>
          <xdr:col>2</xdr:col>
          <xdr:colOff>3457575</xdr:colOff>
          <xdr:row>50</xdr:row>
          <xdr:rowOff>104775</xdr:rowOff>
        </xdr:to>
        <xdr:sp macro="" textlink="">
          <xdr:nvSpPr>
            <xdr:cNvPr id="25601" name="Check Box 1" hidden="1">
              <a:extLst>
                <a:ext uri="{63B3BB69-23CF-44E3-9099-C40C66FF867C}">
                  <a14:compatExt spid="_x0000_s25601"/>
                </a:ext>
                <a:ext uri="{FF2B5EF4-FFF2-40B4-BE49-F238E27FC236}">
                  <a16:creationId xmlns:a16="http://schemas.microsoft.com/office/drawing/2014/main" id="{00000000-0008-0000-0A00-000001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10</xdr:row>
          <xdr:rowOff>0</xdr:rowOff>
        </xdr:from>
        <xdr:to>
          <xdr:col>3</xdr:col>
          <xdr:colOff>542925</xdr:colOff>
          <xdr:row>10</xdr:row>
          <xdr:rowOff>209550</xdr:rowOff>
        </xdr:to>
        <xdr:sp macro="" textlink="">
          <xdr:nvSpPr>
            <xdr:cNvPr id="25628" name="Check Box 28" hidden="1">
              <a:extLst>
                <a:ext uri="{63B3BB69-23CF-44E3-9099-C40C66FF867C}">
                  <a14:compatExt spid="_x0000_s25628"/>
                </a:ext>
                <a:ext uri="{FF2B5EF4-FFF2-40B4-BE49-F238E27FC236}">
                  <a16:creationId xmlns:a16="http://schemas.microsoft.com/office/drawing/2014/main" id="{00000000-0008-0000-0A00-00001C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11</xdr:row>
          <xdr:rowOff>0</xdr:rowOff>
        </xdr:from>
        <xdr:to>
          <xdr:col>3</xdr:col>
          <xdr:colOff>542925</xdr:colOff>
          <xdr:row>11</xdr:row>
          <xdr:rowOff>209550</xdr:rowOff>
        </xdr:to>
        <xdr:sp macro="" textlink="">
          <xdr:nvSpPr>
            <xdr:cNvPr id="25629" name="Check Box 29" hidden="1">
              <a:extLst>
                <a:ext uri="{63B3BB69-23CF-44E3-9099-C40C66FF867C}">
                  <a14:compatExt spid="_x0000_s25629"/>
                </a:ext>
                <a:ext uri="{FF2B5EF4-FFF2-40B4-BE49-F238E27FC236}">
                  <a16:creationId xmlns:a16="http://schemas.microsoft.com/office/drawing/2014/main" id="{00000000-0008-0000-0A00-00001D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12</xdr:row>
          <xdr:rowOff>0</xdr:rowOff>
        </xdr:from>
        <xdr:to>
          <xdr:col>3</xdr:col>
          <xdr:colOff>542925</xdr:colOff>
          <xdr:row>12</xdr:row>
          <xdr:rowOff>209550</xdr:rowOff>
        </xdr:to>
        <xdr:sp macro="" textlink="">
          <xdr:nvSpPr>
            <xdr:cNvPr id="25630" name="Check Box 30" hidden="1">
              <a:extLst>
                <a:ext uri="{63B3BB69-23CF-44E3-9099-C40C66FF867C}">
                  <a14:compatExt spid="_x0000_s25630"/>
                </a:ext>
                <a:ext uri="{FF2B5EF4-FFF2-40B4-BE49-F238E27FC236}">
                  <a16:creationId xmlns:a16="http://schemas.microsoft.com/office/drawing/2014/main" id="{00000000-0008-0000-0A00-00001E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13</xdr:row>
          <xdr:rowOff>0</xdr:rowOff>
        </xdr:from>
        <xdr:to>
          <xdr:col>3</xdr:col>
          <xdr:colOff>542925</xdr:colOff>
          <xdr:row>14</xdr:row>
          <xdr:rowOff>9525</xdr:rowOff>
        </xdr:to>
        <xdr:sp macro="" textlink="">
          <xdr:nvSpPr>
            <xdr:cNvPr id="25631" name="Check Box 31" hidden="1">
              <a:extLst>
                <a:ext uri="{63B3BB69-23CF-44E3-9099-C40C66FF867C}">
                  <a14:compatExt spid="_x0000_s25631"/>
                </a:ext>
                <a:ext uri="{FF2B5EF4-FFF2-40B4-BE49-F238E27FC236}">
                  <a16:creationId xmlns:a16="http://schemas.microsoft.com/office/drawing/2014/main" id="{00000000-0008-0000-0A00-00001F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14</xdr:row>
          <xdr:rowOff>0</xdr:rowOff>
        </xdr:from>
        <xdr:to>
          <xdr:col>3</xdr:col>
          <xdr:colOff>542925</xdr:colOff>
          <xdr:row>15</xdr:row>
          <xdr:rowOff>9525</xdr:rowOff>
        </xdr:to>
        <xdr:sp macro="" textlink="">
          <xdr:nvSpPr>
            <xdr:cNvPr id="25632" name="Check Box 32" hidden="1">
              <a:extLst>
                <a:ext uri="{63B3BB69-23CF-44E3-9099-C40C66FF867C}">
                  <a14:compatExt spid="_x0000_s25632"/>
                </a:ext>
                <a:ext uri="{FF2B5EF4-FFF2-40B4-BE49-F238E27FC236}">
                  <a16:creationId xmlns:a16="http://schemas.microsoft.com/office/drawing/2014/main" id="{00000000-0008-0000-0A00-000020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15</xdr:row>
          <xdr:rowOff>0</xdr:rowOff>
        </xdr:from>
        <xdr:to>
          <xdr:col>3</xdr:col>
          <xdr:colOff>542925</xdr:colOff>
          <xdr:row>15</xdr:row>
          <xdr:rowOff>209550</xdr:rowOff>
        </xdr:to>
        <xdr:sp macro="" textlink="">
          <xdr:nvSpPr>
            <xdr:cNvPr id="25633" name="Check Box 33" hidden="1">
              <a:extLst>
                <a:ext uri="{63B3BB69-23CF-44E3-9099-C40C66FF867C}">
                  <a14:compatExt spid="_x0000_s25633"/>
                </a:ext>
                <a:ext uri="{FF2B5EF4-FFF2-40B4-BE49-F238E27FC236}">
                  <a16:creationId xmlns:a16="http://schemas.microsoft.com/office/drawing/2014/main" id="{00000000-0008-0000-0A00-000021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16</xdr:row>
          <xdr:rowOff>0</xdr:rowOff>
        </xdr:from>
        <xdr:to>
          <xdr:col>3</xdr:col>
          <xdr:colOff>542925</xdr:colOff>
          <xdr:row>17</xdr:row>
          <xdr:rowOff>9525</xdr:rowOff>
        </xdr:to>
        <xdr:sp macro="" textlink="">
          <xdr:nvSpPr>
            <xdr:cNvPr id="25634" name="Check Box 34" hidden="1">
              <a:extLst>
                <a:ext uri="{63B3BB69-23CF-44E3-9099-C40C66FF867C}">
                  <a14:compatExt spid="_x0000_s25634"/>
                </a:ext>
                <a:ext uri="{FF2B5EF4-FFF2-40B4-BE49-F238E27FC236}">
                  <a16:creationId xmlns:a16="http://schemas.microsoft.com/office/drawing/2014/main" id="{00000000-0008-0000-0A00-000022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17</xdr:row>
          <xdr:rowOff>0</xdr:rowOff>
        </xdr:from>
        <xdr:to>
          <xdr:col>3</xdr:col>
          <xdr:colOff>542925</xdr:colOff>
          <xdr:row>18</xdr:row>
          <xdr:rowOff>9525</xdr:rowOff>
        </xdr:to>
        <xdr:sp macro="" textlink="">
          <xdr:nvSpPr>
            <xdr:cNvPr id="25635" name="Check Box 35" hidden="1">
              <a:extLst>
                <a:ext uri="{63B3BB69-23CF-44E3-9099-C40C66FF867C}">
                  <a14:compatExt spid="_x0000_s25635"/>
                </a:ext>
                <a:ext uri="{FF2B5EF4-FFF2-40B4-BE49-F238E27FC236}">
                  <a16:creationId xmlns:a16="http://schemas.microsoft.com/office/drawing/2014/main" id="{00000000-0008-0000-0A00-000023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18</xdr:row>
          <xdr:rowOff>0</xdr:rowOff>
        </xdr:from>
        <xdr:to>
          <xdr:col>3</xdr:col>
          <xdr:colOff>542925</xdr:colOff>
          <xdr:row>19</xdr:row>
          <xdr:rowOff>9525</xdr:rowOff>
        </xdr:to>
        <xdr:sp macro="" textlink="">
          <xdr:nvSpPr>
            <xdr:cNvPr id="25636" name="Check Box 36" hidden="1">
              <a:extLst>
                <a:ext uri="{63B3BB69-23CF-44E3-9099-C40C66FF867C}">
                  <a14:compatExt spid="_x0000_s25636"/>
                </a:ext>
                <a:ext uri="{FF2B5EF4-FFF2-40B4-BE49-F238E27FC236}">
                  <a16:creationId xmlns:a16="http://schemas.microsoft.com/office/drawing/2014/main" id="{00000000-0008-0000-0A00-000024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19</xdr:row>
          <xdr:rowOff>0</xdr:rowOff>
        </xdr:from>
        <xdr:to>
          <xdr:col>3</xdr:col>
          <xdr:colOff>542925</xdr:colOff>
          <xdr:row>20</xdr:row>
          <xdr:rowOff>9525</xdr:rowOff>
        </xdr:to>
        <xdr:sp macro="" textlink="">
          <xdr:nvSpPr>
            <xdr:cNvPr id="25637" name="Check Box 37" hidden="1">
              <a:extLst>
                <a:ext uri="{63B3BB69-23CF-44E3-9099-C40C66FF867C}">
                  <a14:compatExt spid="_x0000_s25637"/>
                </a:ext>
                <a:ext uri="{FF2B5EF4-FFF2-40B4-BE49-F238E27FC236}">
                  <a16:creationId xmlns:a16="http://schemas.microsoft.com/office/drawing/2014/main" id="{00000000-0008-0000-0A00-000025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20</xdr:row>
          <xdr:rowOff>0</xdr:rowOff>
        </xdr:from>
        <xdr:to>
          <xdr:col>3</xdr:col>
          <xdr:colOff>542925</xdr:colOff>
          <xdr:row>21</xdr:row>
          <xdr:rowOff>9525</xdr:rowOff>
        </xdr:to>
        <xdr:sp macro="" textlink="">
          <xdr:nvSpPr>
            <xdr:cNvPr id="25638" name="Check Box 38" hidden="1">
              <a:extLst>
                <a:ext uri="{63B3BB69-23CF-44E3-9099-C40C66FF867C}">
                  <a14:compatExt spid="_x0000_s25638"/>
                </a:ext>
                <a:ext uri="{FF2B5EF4-FFF2-40B4-BE49-F238E27FC236}">
                  <a16:creationId xmlns:a16="http://schemas.microsoft.com/office/drawing/2014/main" id="{00000000-0008-0000-0A00-000026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21</xdr:row>
          <xdr:rowOff>0</xdr:rowOff>
        </xdr:from>
        <xdr:to>
          <xdr:col>3</xdr:col>
          <xdr:colOff>542925</xdr:colOff>
          <xdr:row>21</xdr:row>
          <xdr:rowOff>209550</xdr:rowOff>
        </xdr:to>
        <xdr:sp macro="" textlink="">
          <xdr:nvSpPr>
            <xdr:cNvPr id="25639" name="Check Box 39" hidden="1">
              <a:extLst>
                <a:ext uri="{63B3BB69-23CF-44E3-9099-C40C66FF867C}">
                  <a14:compatExt spid="_x0000_s25639"/>
                </a:ext>
                <a:ext uri="{FF2B5EF4-FFF2-40B4-BE49-F238E27FC236}">
                  <a16:creationId xmlns:a16="http://schemas.microsoft.com/office/drawing/2014/main" id="{00000000-0008-0000-0A00-000027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22</xdr:row>
          <xdr:rowOff>0</xdr:rowOff>
        </xdr:from>
        <xdr:to>
          <xdr:col>3</xdr:col>
          <xdr:colOff>542925</xdr:colOff>
          <xdr:row>22</xdr:row>
          <xdr:rowOff>209550</xdr:rowOff>
        </xdr:to>
        <xdr:sp macro="" textlink="">
          <xdr:nvSpPr>
            <xdr:cNvPr id="25640" name="Check Box 40" hidden="1">
              <a:extLst>
                <a:ext uri="{63B3BB69-23CF-44E3-9099-C40C66FF867C}">
                  <a14:compatExt spid="_x0000_s25640"/>
                </a:ext>
                <a:ext uri="{FF2B5EF4-FFF2-40B4-BE49-F238E27FC236}">
                  <a16:creationId xmlns:a16="http://schemas.microsoft.com/office/drawing/2014/main" id="{00000000-0008-0000-0A00-000028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23</xdr:row>
          <xdr:rowOff>0</xdr:rowOff>
        </xdr:from>
        <xdr:to>
          <xdr:col>3</xdr:col>
          <xdr:colOff>542925</xdr:colOff>
          <xdr:row>23</xdr:row>
          <xdr:rowOff>209550</xdr:rowOff>
        </xdr:to>
        <xdr:sp macro="" textlink="">
          <xdr:nvSpPr>
            <xdr:cNvPr id="25641" name="Check Box 41" hidden="1">
              <a:extLst>
                <a:ext uri="{63B3BB69-23CF-44E3-9099-C40C66FF867C}">
                  <a14:compatExt spid="_x0000_s25641"/>
                </a:ext>
                <a:ext uri="{FF2B5EF4-FFF2-40B4-BE49-F238E27FC236}">
                  <a16:creationId xmlns:a16="http://schemas.microsoft.com/office/drawing/2014/main" id="{00000000-0008-0000-0A00-000029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24</xdr:row>
          <xdr:rowOff>0</xdr:rowOff>
        </xdr:from>
        <xdr:to>
          <xdr:col>3</xdr:col>
          <xdr:colOff>542925</xdr:colOff>
          <xdr:row>24</xdr:row>
          <xdr:rowOff>209550</xdr:rowOff>
        </xdr:to>
        <xdr:sp macro="" textlink="">
          <xdr:nvSpPr>
            <xdr:cNvPr id="25642" name="Check Box 42" hidden="1">
              <a:extLst>
                <a:ext uri="{63B3BB69-23CF-44E3-9099-C40C66FF867C}">
                  <a14:compatExt spid="_x0000_s25642"/>
                </a:ext>
                <a:ext uri="{FF2B5EF4-FFF2-40B4-BE49-F238E27FC236}">
                  <a16:creationId xmlns:a16="http://schemas.microsoft.com/office/drawing/2014/main" id="{00000000-0008-0000-0A00-00002A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25</xdr:row>
          <xdr:rowOff>0</xdr:rowOff>
        </xdr:from>
        <xdr:to>
          <xdr:col>3</xdr:col>
          <xdr:colOff>542925</xdr:colOff>
          <xdr:row>26</xdr:row>
          <xdr:rowOff>28575</xdr:rowOff>
        </xdr:to>
        <xdr:sp macro="" textlink="">
          <xdr:nvSpPr>
            <xdr:cNvPr id="25643" name="Check Box 43" hidden="1">
              <a:extLst>
                <a:ext uri="{63B3BB69-23CF-44E3-9099-C40C66FF867C}">
                  <a14:compatExt spid="_x0000_s25643"/>
                </a:ext>
                <a:ext uri="{FF2B5EF4-FFF2-40B4-BE49-F238E27FC236}">
                  <a16:creationId xmlns:a16="http://schemas.microsoft.com/office/drawing/2014/main" id="{00000000-0008-0000-0A00-00002B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26</xdr:row>
          <xdr:rowOff>0</xdr:rowOff>
        </xdr:from>
        <xdr:to>
          <xdr:col>3</xdr:col>
          <xdr:colOff>542925</xdr:colOff>
          <xdr:row>27</xdr:row>
          <xdr:rowOff>28575</xdr:rowOff>
        </xdr:to>
        <xdr:sp macro="" textlink="">
          <xdr:nvSpPr>
            <xdr:cNvPr id="25644" name="Check Box 44" hidden="1">
              <a:extLst>
                <a:ext uri="{63B3BB69-23CF-44E3-9099-C40C66FF867C}">
                  <a14:compatExt spid="_x0000_s25644"/>
                </a:ext>
                <a:ext uri="{FF2B5EF4-FFF2-40B4-BE49-F238E27FC236}">
                  <a16:creationId xmlns:a16="http://schemas.microsoft.com/office/drawing/2014/main" id="{00000000-0008-0000-0A00-00002C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27</xdr:row>
          <xdr:rowOff>0</xdr:rowOff>
        </xdr:from>
        <xdr:to>
          <xdr:col>3</xdr:col>
          <xdr:colOff>542925</xdr:colOff>
          <xdr:row>28</xdr:row>
          <xdr:rowOff>28575</xdr:rowOff>
        </xdr:to>
        <xdr:sp macro="" textlink="">
          <xdr:nvSpPr>
            <xdr:cNvPr id="25645" name="Check Box 45" hidden="1">
              <a:extLst>
                <a:ext uri="{63B3BB69-23CF-44E3-9099-C40C66FF867C}">
                  <a14:compatExt spid="_x0000_s25645"/>
                </a:ext>
                <a:ext uri="{FF2B5EF4-FFF2-40B4-BE49-F238E27FC236}">
                  <a16:creationId xmlns:a16="http://schemas.microsoft.com/office/drawing/2014/main" id="{00000000-0008-0000-0A00-00002D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28</xdr:row>
          <xdr:rowOff>0</xdr:rowOff>
        </xdr:from>
        <xdr:to>
          <xdr:col>3</xdr:col>
          <xdr:colOff>542925</xdr:colOff>
          <xdr:row>28</xdr:row>
          <xdr:rowOff>209550</xdr:rowOff>
        </xdr:to>
        <xdr:sp macro="" textlink="">
          <xdr:nvSpPr>
            <xdr:cNvPr id="25646" name="Check Box 46" hidden="1">
              <a:extLst>
                <a:ext uri="{63B3BB69-23CF-44E3-9099-C40C66FF867C}">
                  <a14:compatExt spid="_x0000_s25646"/>
                </a:ext>
                <a:ext uri="{FF2B5EF4-FFF2-40B4-BE49-F238E27FC236}">
                  <a16:creationId xmlns:a16="http://schemas.microsoft.com/office/drawing/2014/main" id="{00000000-0008-0000-0A00-00002E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29</xdr:row>
          <xdr:rowOff>0</xdr:rowOff>
        </xdr:from>
        <xdr:to>
          <xdr:col>3</xdr:col>
          <xdr:colOff>542925</xdr:colOff>
          <xdr:row>30</xdr:row>
          <xdr:rowOff>28575</xdr:rowOff>
        </xdr:to>
        <xdr:sp macro="" textlink="">
          <xdr:nvSpPr>
            <xdr:cNvPr id="25647" name="Check Box 47" hidden="1">
              <a:extLst>
                <a:ext uri="{63B3BB69-23CF-44E3-9099-C40C66FF867C}">
                  <a14:compatExt spid="_x0000_s25647"/>
                </a:ext>
                <a:ext uri="{FF2B5EF4-FFF2-40B4-BE49-F238E27FC236}">
                  <a16:creationId xmlns:a16="http://schemas.microsoft.com/office/drawing/2014/main" id="{00000000-0008-0000-0A00-00002F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30</xdr:row>
          <xdr:rowOff>0</xdr:rowOff>
        </xdr:from>
        <xdr:to>
          <xdr:col>3</xdr:col>
          <xdr:colOff>542925</xdr:colOff>
          <xdr:row>31</xdr:row>
          <xdr:rowOff>28575</xdr:rowOff>
        </xdr:to>
        <xdr:sp macro="" textlink="">
          <xdr:nvSpPr>
            <xdr:cNvPr id="25648" name="Check Box 48" hidden="1">
              <a:extLst>
                <a:ext uri="{63B3BB69-23CF-44E3-9099-C40C66FF867C}">
                  <a14:compatExt spid="_x0000_s25648"/>
                </a:ext>
                <a:ext uri="{FF2B5EF4-FFF2-40B4-BE49-F238E27FC236}">
                  <a16:creationId xmlns:a16="http://schemas.microsoft.com/office/drawing/2014/main" id="{00000000-0008-0000-0A00-000030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31</xdr:row>
          <xdr:rowOff>0</xdr:rowOff>
        </xdr:from>
        <xdr:to>
          <xdr:col>3</xdr:col>
          <xdr:colOff>542925</xdr:colOff>
          <xdr:row>31</xdr:row>
          <xdr:rowOff>209550</xdr:rowOff>
        </xdr:to>
        <xdr:sp macro="" textlink="">
          <xdr:nvSpPr>
            <xdr:cNvPr id="25649" name="Check Box 49" hidden="1">
              <a:extLst>
                <a:ext uri="{63B3BB69-23CF-44E3-9099-C40C66FF867C}">
                  <a14:compatExt spid="_x0000_s25649"/>
                </a:ext>
                <a:ext uri="{FF2B5EF4-FFF2-40B4-BE49-F238E27FC236}">
                  <a16:creationId xmlns:a16="http://schemas.microsoft.com/office/drawing/2014/main" id="{00000000-0008-0000-0A00-000031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32</xdr:row>
          <xdr:rowOff>0</xdr:rowOff>
        </xdr:from>
        <xdr:to>
          <xdr:col>3</xdr:col>
          <xdr:colOff>542925</xdr:colOff>
          <xdr:row>33</xdr:row>
          <xdr:rowOff>28575</xdr:rowOff>
        </xdr:to>
        <xdr:sp macro="" textlink="">
          <xdr:nvSpPr>
            <xdr:cNvPr id="25650" name="Check Box 50" hidden="1">
              <a:extLst>
                <a:ext uri="{63B3BB69-23CF-44E3-9099-C40C66FF867C}">
                  <a14:compatExt spid="_x0000_s25650"/>
                </a:ext>
                <a:ext uri="{FF2B5EF4-FFF2-40B4-BE49-F238E27FC236}">
                  <a16:creationId xmlns:a16="http://schemas.microsoft.com/office/drawing/2014/main" id="{00000000-0008-0000-0A00-000032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33</xdr:row>
          <xdr:rowOff>0</xdr:rowOff>
        </xdr:from>
        <xdr:to>
          <xdr:col>3</xdr:col>
          <xdr:colOff>542925</xdr:colOff>
          <xdr:row>33</xdr:row>
          <xdr:rowOff>209550</xdr:rowOff>
        </xdr:to>
        <xdr:sp macro="" textlink="">
          <xdr:nvSpPr>
            <xdr:cNvPr id="25651" name="Check Box 51" hidden="1">
              <a:extLst>
                <a:ext uri="{63B3BB69-23CF-44E3-9099-C40C66FF867C}">
                  <a14:compatExt spid="_x0000_s25651"/>
                </a:ext>
                <a:ext uri="{FF2B5EF4-FFF2-40B4-BE49-F238E27FC236}">
                  <a16:creationId xmlns:a16="http://schemas.microsoft.com/office/drawing/2014/main" id="{00000000-0008-0000-0A00-000033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34</xdr:row>
          <xdr:rowOff>0</xdr:rowOff>
        </xdr:from>
        <xdr:to>
          <xdr:col>3</xdr:col>
          <xdr:colOff>542925</xdr:colOff>
          <xdr:row>34</xdr:row>
          <xdr:rowOff>219075</xdr:rowOff>
        </xdr:to>
        <xdr:sp macro="" textlink="">
          <xdr:nvSpPr>
            <xdr:cNvPr id="25652" name="Check Box 52" hidden="1">
              <a:extLst>
                <a:ext uri="{63B3BB69-23CF-44E3-9099-C40C66FF867C}">
                  <a14:compatExt spid="_x0000_s25652"/>
                </a:ext>
                <a:ext uri="{FF2B5EF4-FFF2-40B4-BE49-F238E27FC236}">
                  <a16:creationId xmlns:a16="http://schemas.microsoft.com/office/drawing/2014/main" id="{00000000-0008-0000-0A00-000034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228600</xdr:colOff>
          <xdr:row>18</xdr:row>
          <xdr:rowOff>0</xdr:rowOff>
        </xdr:from>
        <xdr:to>
          <xdr:col>3</xdr:col>
          <xdr:colOff>542925</xdr:colOff>
          <xdr:row>19</xdr:row>
          <xdr:rowOff>9525</xdr:rowOff>
        </xdr:to>
        <xdr:sp macro="" textlink="">
          <xdr:nvSpPr>
            <xdr:cNvPr id="11265" name="Check Box 1" hidden="1">
              <a:extLst>
                <a:ext uri="{63B3BB69-23CF-44E3-9099-C40C66FF867C}">
                  <a14:compatExt spid="_x0000_s11265"/>
                </a:ext>
                <a:ext uri="{FF2B5EF4-FFF2-40B4-BE49-F238E27FC236}">
                  <a16:creationId xmlns:a16="http://schemas.microsoft.com/office/drawing/2014/main" id="{00000000-0008-0000-0B00-000001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19</xdr:row>
          <xdr:rowOff>0</xdr:rowOff>
        </xdr:from>
        <xdr:to>
          <xdr:col>3</xdr:col>
          <xdr:colOff>542925</xdr:colOff>
          <xdr:row>20</xdr:row>
          <xdr:rowOff>9525</xdr:rowOff>
        </xdr:to>
        <xdr:sp macro="" textlink="">
          <xdr:nvSpPr>
            <xdr:cNvPr id="11266" name="Check Box 2" hidden="1">
              <a:extLst>
                <a:ext uri="{63B3BB69-23CF-44E3-9099-C40C66FF867C}">
                  <a14:compatExt spid="_x0000_s11266"/>
                </a:ext>
                <a:ext uri="{FF2B5EF4-FFF2-40B4-BE49-F238E27FC236}">
                  <a16:creationId xmlns:a16="http://schemas.microsoft.com/office/drawing/2014/main" id="{00000000-0008-0000-0B00-000002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20</xdr:row>
          <xdr:rowOff>0</xdr:rowOff>
        </xdr:from>
        <xdr:to>
          <xdr:col>3</xdr:col>
          <xdr:colOff>542925</xdr:colOff>
          <xdr:row>21</xdr:row>
          <xdr:rowOff>9525</xdr:rowOff>
        </xdr:to>
        <xdr:sp macro="" textlink="">
          <xdr:nvSpPr>
            <xdr:cNvPr id="11267" name="Check Box 3" hidden="1">
              <a:extLst>
                <a:ext uri="{63B3BB69-23CF-44E3-9099-C40C66FF867C}">
                  <a14:compatExt spid="_x0000_s11267"/>
                </a:ext>
                <a:ext uri="{FF2B5EF4-FFF2-40B4-BE49-F238E27FC236}">
                  <a16:creationId xmlns:a16="http://schemas.microsoft.com/office/drawing/2014/main" id="{00000000-0008-0000-0B00-000003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21</xdr:row>
          <xdr:rowOff>0</xdr:rowOff>
        </xdr:from>
        <xdr:to>
          <xdr:col>3</xdr:col>
          <xdr:colOff>542925</xdr:colOff>
          <xdr:row>22</xdr:row>
          <xdr:rowOff>9525</xdr:rowOff>
        </xdr:to>
        <xdr:sp macro="" textlink="">
          <xdr:nvSpPr>
            <xdr:cNvPr id="11268" name="Check Box 4" hidden="1">
              <a:extLst>
                <a:ext uri="{63B3BB69-23CF-44E3-9099-C40C66FF867C}">
                  <a14:compatExt spid="_x0000_s11268"/>
                </a:ext>
                <a:ext uri="{FF2B5EF4-FFF2-40B4-BE49-F238E27FC236}">
                  <a16:creationId xmlns:a16="http://schemas.microsoft.com/office/drawing/2014/main" id="{00000000-0008-0000-0B00-000004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22</xdr:row>
          <xdr:rowOff>0</xdr:rowOff>
        </xdr:from>
        <xdr:to>
          <xdr:col>3</xdr:col>
          <xdr:colOff>542925</xdr:colOff>
          <xdr:row>23</xdr:row>
          <xdr:rowOff>9525</xdr:rowOff>
        </xdr:to>
        <xdr:sp macro="" textlink="">
          <xdr:nvSpPr>
            <xdr:cNvPr id="11269" name="Check Box 5" hidden="1">
              <a:extLst>
                <a:ext uri="{63B3BB69-23CF-44E3-9099-C40C66FF867C}">
                  <a14:compatExt spid="_x0000_s11269"/>
                </a:ext>
                <a:ext uri="{FF2B5EF4-FFF2-40B4-BE49-F238E27FC236}">
                  <a16:creationId xmlns:a16="http://schemas.microsoft.com/office/drawing/2014/main" id="{00000000-0008-0000-0B00-000005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24</xdr:row>
          <xdr:rowOff>0</xdr:rowOff>
        </xdr:from>
        <xdr:to>
          <xdr:col>3</xdr:col>
          <xdr:colOff>542925</xdr:colOff>
          <xdr:row>25</xdr:row>
          <xdr:rowOff>9525</xdr:rowOff>
        </xdr:to>
        <xdr:sp macro="" textlink="">
          <xdr:nvSpPr>
            <xdr:cNvPr id="11270" name="Check Box 6" hidden="1">
              <a:extLst>
                <a:ext uri="{63B3BB69-23CF-44E3-9099-C40C66FF867C}">
                  <a14:compatExt spid="_x0000_s11270"/>
                </a:ext>
                <a:ext uri="{FF2B5EF4-FFF2-40B4-BE49-F238E27FC236}">
                  <a16:creationId xmlns:a16="http://schemas.microsoft.com/office/drawing/2014/main" id="{00000000-0008-0000-0B00-000006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25</xdr:row>
          <xdr:rowOff>0</xdr:rowOff>
        </xdr:from>
        <xdr:to>
          <xdr:col>3</xdr:col>
          <xdr:colOff>542925</xdr:colOff>
          <xdr:row>26</xdr:row>
          <xdr:rowOff>9525</xdr:rowOff>
        </xdr:to>
        <xdr:sp macro="" textlink="">
          <xdr:nvSpPr>
            <xdr:cNvPr id="11271" name="Check Box 7" hidden="1">
              <a:extLst>
                <a:ext uri="{63B3BB69-23CF-44E3-9099-C40C66FF867C}">
                  <a14:compatExt spid="_x0000_s11271"/>
                </a:ext>
                <a:ext uri="{FF2B5EF4-FFF2-40B4-BE49-F238E27FC236}">
                  <a16:creationId xmlns:a16="http://schemas.microsoft.com/office/drawing/2014/main" id="{00000000-0008-0000-0B00-000007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26</xdr:row>
          <xdr:rowOff>0</xdr:rowOff>
        </xdr:from>
        <xdr:to>
          <xdr:col>3</xdr:col>
          <xdr:colOff>542925</xdr:colOff>
          <xdr:row>27</xdr:row>
          <xdr:rowOff>9525</xdr:rowOff>
        </xdr:to>
        <xdr:sp macro="" textlink="">
          <xdr:nvSpPr>
            <xdr:cNvPr id="11272" name="Check Box 8" hidden="1">
              <a:extLst>
                <a:ext uri="{63B3BB69-23CF-44E3-9099-C40C66FF867C}">
                  <a14:compatExt spid="_x0000_s11272"/>
                </a:ext>
                <a:ext uri="{FF2B5EF4-FFF2-40B4-BE49-F238E27FC236}">
                  <a16:creationId xmlns:a16="http://schemas.microsoft.com/office/drawing/2014/main" id="{00000000-0008-0000-0B00-000008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27</xdr:row>
          <xdr:rowOff>0</xdr:rowOff>
        </xdr:from>
        <xdr:to>
          <xdr:col>3</xdr:col>
          <xdr:colOff>542925</xdr:colOff>
          <xdr:row>28</xdr:row>
          <xdr:rowOff>9525</xdr:rowOff>
        </xdr:to>
        <xdr:sp macro="" textlink="">
          <xdr:nvSpPr>
            <xdr:cNvPr id="11273" name="Check Box 9" hidden="1">
              <a:extLst>
                <a:ext uri="{63B3BB69-23CF-44E3-9099-C40C66FF867C}">
                  <a14:compatExt spid="_x0000_s11273"/>
                </a:ext>
                <a:ext uri="{FF2B5EF4-FFF2-40B4-BE49-F238E27FC236}">
                  <a16:creationId xmlns:a16="http://schemas.microsoft.com/office/drawing/2014/main" id="{00000000-0008-0000-0B00-000009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28</xdr:row>
          <xdr:rowOff>0</xdr:rowOff>
        </xdr:from>
        <xdr:to>
          <xdr:col>3</xdr:col>
          <xdr:colOff>542925</xdr:colOff>
          <xdr:row>29</xdr:row>
          <xdr:rowOff>9525</xdr:rowOff>
        </xdr:to>
        <xdr:sp macro="" textlink="">
          <xdr:nvSpPr>
            <xdr:cNvPr id="11274" name="Check Box 10" hidden="1">
              <a:extLst>
                <a:ext uri="{63B3BB69-23CF-44E3-9099-C40C66FF867C}">
                  <a14:compatExt spid="_x0000_s11274"/>
                </a:ext>
                <a:ext uri="{FF2B5EF4-FFF2-40B4-BE49-F238E27FC236}">
                  <a16:creationId xmlns:a16="http://schemas.microsoft.com/office/drawing/2014/main" id="{00000000-0008-0000-0B00-00000A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29</xdr:row>
          <xdr:rowOff>0</xdr:rowOff>
        </xdr:from>
        <xdr:to>
          <xdr:col>3</xdr:col>
          <xdr:colOff>542925</xdr:colOff>
          <xdr:row>30</xdr:row>
          <xdr:rowOff>9525</xdr:rowOff>
        </xdr:to>
        <xdr:sp macro="" textlink="">
          <xdr:nvSpPr>
            <xdr:cNvPr id="11275" name="Check Box 11" hidden="1">
              <a:extLst>
                <a:ext uri="{63B3BB69-23CF-44E3-9099-C40C66FF867C}">
                  <a14:compatExt spid="_x0000_s11275"/>
                </a:ext>
                <a:ext uri="{FF2B5EF4-FFF2-40B4-BE49-F238E27FC236}">
                  <a16:creationId xmlns:a16="http://schemas.microsoft.com/office/drawing/2014/main" id="{00000000-0008-0000-0B00-00000B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31</xdr:row>
          <xdr:rowOff>0</xdr:rowOff>
        </xdr:from>
        <xdr:to>
          <xdr:col>3</xdr:col>
          <xdr:colOff>542925</xdr:colOff>
          <xdr:row>32</xdr:row>
          <xdr:rowOff>9525</xdr:rowOff>
        </xdr:to>
        <xdr:sp macro="" textlink="">
          <xdr:nvSpPr>
            <xdr:cNvPr id="11276" name="Check Box 12" hidden="1">
              <a:extLst>
                <a:ext uri="{63B3BB69-23CF-44E3-9099-C40C66FF867C}">
                  <a14:compatExt spid="_x0000_s11276"/>
                </a:ext>
                <a:ext uri="{FF2B5EF4-FFF2-40B4-BE49-F238E27FC236}">
                  <a16:creationId xmlns:a16="http://schemas.microsoft.com/office/drawing/2014/main" id="{00000000-0008-0000-0B00-00000C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32</xdr:row>
          <xdr:rowOff>0</xdr:rowOff>
        </xdr:from>
        <xdr:to>
          <xdr:col>3</xdr:col>
          <xdr:colOff>542925</xdr:colOff>
          <xdr:row>33</xdr:row>
          <xdr:rowOff>9525</xdr:rowOff>
        </xdr:to>
        <xdr:sp macro="" textlink="">
          <xdr:nvSpPr>
            <xdr:cNvPr id="11277" name="Check Box 13" hidden="1">
              <a:extLst>
                <a:ext uri="{63B3BB69-23CF-44E3-9099-C40C66FF867C}">
                  <a14:compatExt spid="_x0000_s11277"/>
                </a:ext>
                <a:ext uri="{FF2B5EF4-FFF2-40B4-BE49-F238E27FC236}">
                  <a16:creationId xmlns:a16="http://schemas.microsoft.com/office/drawing/2014/main" id="{00000000-0008-0000-0B00-00000D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33</xdr:row>
          <xdr:rowOff>0</xdr:rowOff>
        </xdr:from>
        <xdr:to>
          <xdr:col>3</xdr:col>
          <xdr:colOff>542925</xdr:colOff>
          <xdr:row>34</xdr:row>
          <xdr:rowOff>9525</xdr:rowOff>
        </xdr:to>
        <xdr:sp macro="" textlink="">
          <xdr:nvSpPr>
            <xdr:cNvPr id="11278" name="Check Box 14" hidden="1">
              <a:extLst>
                <a:ext uri="{63B3BB69-23CF-44E3-9099-C40C66FF867C}">
                  <a14:compatExt spid="_x0000_s11278"/>
                </a:ext>
                <a:ext uri="{FF2B5EF4-FFF2-40B4-BE49-F238E27FC236}">
                  <a16:creationId xmlns:a16="http://schemas.microsoft.com/office/drawing/2014/main" id="{00000000-0008-0000-0B00-00000E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34</xdr:row>
          <xdr:rowOff>0</xdr:rowOff>
        </xdr:from>
        <xdr:to>
          <xdr:col>3</xdr:col>
          <xdr:colOff>542925</xdr:colOff>
          <xdr:row>35</xdr:row>
          <xdr:rowOff>9525</xdr:rowOff>
        </xdr:to>
        <xdr:sp macro="" textlink="">
          <xdr:nvSpPr>
            <xdr:cNvPr id="11279" name="Check Box 15" hidden="1">
              <a:extLst>
                <a:ext uri="{63B3BB69-23CF-44E3-9099-C40C66FF867C}">
                  <a14:compatExt spid="_x0000_s11279"/>
                </a:ext>
                <a:ext uri="{FF2B5EF4-FFF2-40B4-BE49-F238E27FC236}">
                  <a16:creationId xmlns:a16="http://schemas.microsoft.com/office/drawing/2014/main" id="{00000000-0008-0000-0B00-00000F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36</xdr:row>
          <xdr:rowOff>0</xdr:rowOff>
        </xdr:from>
        <xdr:to>
          <xdr:col>3</xdr:col>
          <xdr:colOff>542925</xdr:colOff>
          <xdr:row>37</xdr:row>
          <xdr:rowOff>9525</xdr:rowOff>
        </xdr:to>
        <xdr:sp macro="" textlink="">
          <xdr:nvSpPr>
            <xdr:cNvPr id="11280" name="Check Box 16" hidden="1">
              <a:extLst>
                <a:ext uri="{63B3BB69-23CF-44E3-9099-C40C66FF867C}">
                  <a14:compatExt spid="_x0000_s11280"/>
                </a:ext>
                <a:ext uri="{FF2B5EF4-FFF2-40B4-BE49-F238E27FC236}">
                  <a16:creationId xmlns:a16="http://schemas.microsoft.com/office/drawing/2014/main" id="{00000000-0008-0000-0B00-000010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37</xdr:row>
          <xdr:rowOff>0</xdr:rowOff>
        </xdr:from>
        <xdr:to>
          <xdr:col>3</xdr:col>
          <xdr:colOff>542925</xdr:colOff>
          <xdr:row>38</xdr:row>
          <xdr:rowOff>9525</xdr:rowOff>
        </xdr:to>
        <xdr:sp macro="" textlink="">
          <xdr:nvSpPr>
            <xdr:cNvPr id="11281" name="Check Box 17" hidden="1">
              <a:extLst>
                <a:ext uri="{63B3BB69-23CF-44E3-9099-C40C66FF867C}">
                  <a14:compatExt spid="_x0000_s11281"/>
                </a:ext>
                <a:ext uri="{FF2B5EF4-FFF2-40B4-BE49-F238E27FC236}">
                  <a16:creationId xmlns:a16="http://schemas.microsoft.com/office/drawing/2014/main" id="{00000000-0008-0000-0B00-000011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40</xdr:row>
          <xdr:rowOff>0</xdr:rowOff>
        </xdr:from>
        <xdr:to>
          <xdr:col>3</xdr:col>
          <xdr:colOff>542925</xdr:colOff>
          <xdr:row>41</xdr:row>
          <xdr:rowOff>9525</xdr:rowOff>
        </xdr:to>
        <xdr:sp macro="" textlink="">
          <xdr:nvSpPr>
            <xdr:cNvPr id="11282" name="Check Box 18" hidden="1">
              <a:extLst>
                <a:ext uri="{63B3BB69-23CF-44E3-9099-C40C66FF867C}">
                  <a14:compatExt spid="_x0000_s11282"/>
                </a:ext>
                <a:ext uri="{FF2B5EF4-FFF2-40B4-BE49-F238E27FC236}">
                  <a16:creationId xmlns:a16="http://schemas.microsoft.com/office/drawing/2014/main" id="{00000000-0008-0000-0B00-000012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219075</xdr:colOff>
          <xdr:row>43</xdr:row>
          <xdr:rowOff>0</xdr:rowOff>
        </xdr:from>
        <xdr:to>
          <xdr:col>3</xdr:col>
          <xdr:colOff>533400</xdr:colOff>
          <xdr:row>44</xdr:row>
          <xdr:rowOff>9525</xdr:rowOff>
        </xdr:to>
        <xdr:sp macro="" textlink="">
          <xdr:nvSpPr>
            <xdr:cNvPr id="11283" name="Check Box 19" hidden="1">
              <a:extLst>
                <a:ext uri="{63B3BB69-23CF-44E3-9099-C40C66FF867C}">
                  <a14:compatExt spid="_x0000_s11283"/>
                </a:ext>
                <a:ext uri="{FF2B5EF4-FFF2-40B4-BE49-F238E27FC236}">
                  <a16:creationId xmlns:a16="http://schemas.microsoft.com/office/drawing/2014/main" id="{00000000-0008-0000-0B00-000013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xdr:col>
      <xdr:colOff>0</xdr:colOff>
      <xdr:row>0</xdr:row>
      <xdr:rowOff>0</xdr:rowOff>
    </xdr:from>
    <xdr:to>
      <xdr:col>2</xdr:col>
      <xdr:colOff>0</xdr:colOff>
      <xdr:row>0</xdr:row>
      <xdr:rowOff>495300</xdr:rowOff>
    </xdr:to>
    <xdr:pic>
      <xdr:nvPicPr>
        <xdr:cNvPr id="21" name="Picture 20">
          <a:extLst>
            <a:ext uri="{FF2B5EF4-FFF2-40B4-BE49-F238E27FC236}">
              <a16:creationId xmlns:a16="http://schemas.microsoft.com/office/drawing/2014/main" id="{00000000-0008-0000-0B00-000015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65301"/>
        <a:stretch/>
      </xdr:blipFill>
      <xdr:spPr>
        <a:xfrm>
          <a:off x="0" y="0"/>
          <a:ext cx="476250" cy="495300"/>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3</xdr:col>
          <xdr:colOff>228600</xdr:colOff>
          <xdr:row>38</xdr:row>
          <xdr:rowOff>0</xdr:rowOff>
        </xdr:from>
        <xdr:to>
          <xdr:col>3</xdr:col>
          <xdr:colOff>542925</xdr:colOff>
          <xdr:row>39</xdr:row>
          <xdr:rowOff>9525</xdr:rowOff>
        </xdr:to>
        <xdr:sp macro="" textlink="">
          <xdr:nvSpPr>
            <xdr:cNvPr id="11284" name="Check Box 20" hidden="1">
              <a:extLst>
                <a:ext uri="{63B3BB69-23CF-44E3-9099-C40C66FF867C}">
                  <a14:compatExt spid="_x0000_s11284"/>
                </a:ext>
                <a:ext uri="{FF2B5EF4-FFF2-40B4-BE49-F238E27FC236}">
                  <a16:creationId xmlns:a16="http://schemas.microsoft.com/office/drawing/2014/main" id="{00000000-0008-0000-0B00-000014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219075</xdr:colOff>
          <xdr:row>42</xdr:row>
          <xdr:rowOff>0</xdr:rowOff>
        </xdr:from>
        <xdr:to>
          <xdr:col>3</xdr:col>
          <xdr:colOff>533400</xdr:colOff>
          <xdr:row>43</xdr:row>
          <xdr:rowOff>9525</xdr:rowOff>
        </xdr:to>
        <xdr:sp macro="" textlink="">
          <xdr:nvSpPr>
            <xdr:cNvPr id="11285" name="Check Box 21" hidden="1">
              <a:extLst>
                <a:ext uri="{63B3BB69-23CF-44E3-9099-C40C66FF867C}">
                  <a14:compatExt spid="_x0000_s11285"/>
                </a:ext>
                <a:ext uri="{FF2B5EF4-FFF2-40B4-BE49-F238E27FC236}">
                  <a16:creationId xmlns:a16="http://schemas.microsoft.com/office/drawing/2014/main" id="{00000000-0008-0000-0B00-000015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45</xdr:row>
          <xdr:rowOff>0</xdr:rowOff>
        </xdr:from>
        <xdr:to>
          <xdr:col>3</xdr:col>
          <xdr:colOff>542925</xdr:colOff>
          <xdr:row>46</xdr:row>
          <xdr:rowOff>9525</xdr:rowOff>
        </xdr:to>
        <xdr:sp macro="" textlink="">
          <xdr:nvSpPr>
            <xdr:cNvPr id="11286" name="Check Box 22" hidden="1">
              <a:extLst>
                <a:ext uri="{63B3BB69-23CF-44E3-9099-C40C66FF867C}">
                  <a14:compatExt spid="_x0000_s11286"/>
                </a:ext>
                <a:ext uri="{FF2B5EF4-FFF2-40B4-BE49-F238E27FC236}">
                  <a16:creationId xmlns:a16="http://schemas.microsoft.com/office/drawing/2014/main" id="{00000000-0008-0000-0B00-000016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46</xdr:row>
          <xdr:rowOff>0</xdr:rowOff>
        </xdr:from>
        <xdr:to>
          <xdr:col>3</xdr:col>
          <xdr:colOff>542925</xdr:colOff>
          <xdr:row>47</xdr:row>
          <xdr:rowOff>9525</xdr:rowOff>
        </xdr:to>
        <xdr:sp macro="" textlink="">
          <xdr:nvSpPr>
            <xdr:cNvPr id="11287" name="Check Box 23" hidden="1">
              <a:extLst>
                <a:ext uri="{63B3BB69-23CF-44E3-9099-C40C66FF867C}">
                  <a14:compatExt spid="_x0000_s11287"/>
                </a:ext>
                <a:ext uri="{FF2B5EF4-FFF2-40B4-BE49-F238E27FC236}">
                  <a16:creationId xmlns:a16="http://schemas.microsoft.com/office/drawing/2014/main" id="{00000000-0008-0000-0B00-000017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40</xdr:row>
          <xdr:rowOff>0</xdr:rowOff>
        </xdr:from>
        <xdr:to>
          <xdr:col>3</xdr:col>
          <xdr:colOff>542925</xdr:colOff>
          <xdr:row>41</xdr:row>
          <xdr:rowOff>9525</xdr:rowOff>
        </xdr:to>
        <xdr:sp macro="" textlink="">
          <xdr:nvSpPr>
            <xdr:cNvPr id="11288" name="Check Box 24" hidden="1">
              <a:extLst>
                <a:ext uri="{63B3BB69-23CF-44E3-9099-C40C66FF867C}">
                  <a14:compatExt spid="_x0000_s11288"/>
                </a:ext>
                <a:ext uri="{FF2B5EF4-FFF2-40B4-BE49-F238E27FC236}">
                  <a16:creationId xmlns:a16="http://schemas.microsoft.com/office/drawing/2014/main" id="{00000000-0008-0000-0B00-000018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65</xdr:row>
          <xdr:rowOff>161925</xdr:rowOff>
        </xdr:from>
        <xdr:to>
          <xdr:col>3</xdr:col>
          <xdr:colOff>485775</xdr:colOff>
          <xdr:row>67</xdr:row>
          <xdr:rowOff>0</xdr:rowOff>
        </xdr:to>
        <xdr:sp macro="" textlink="">
          <xdr:nvSpPr>
            <xdr:cNvPr id="11293" name="Check Box 29" hidden="1">
              <a:extLst>
                <a:ext uri="{63B3BB69-23CF-44E3-9099-C40C66FF867C}">
                  <a14:compatExt spid="_x0000_s11293"/>
                </a:ext>
                <a:ext uri="{FF2B5EF4-FFF2-40B4-BE49-F238E27FC236}">
                  <a16:creationId xmlns:a16="http://schemas.microsoft.com/office/drawing/2014/main" id="{00000000-0008-0000-0B00-00001D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66</xdr:row>
          <xdr:rowOff>161925</xdr:rowOff>
        </xdr:from>
        <xdr:to>
          <xdr:col>3</xdr:col>
          <xdr:colOff>485775</xdr:colOff>
          <xdr:row>68</xdr:row>
          <xdr:rowOff>0</xdr:rowOff>
        </xdr:to>
        <xdr:sp macro="" textlink="">
          <xdr:nvSpPr>
            <xdr:cNvPr id="11294" name="Check Box 30" hidden="1">
              <a:extLst>
                <a:ext uri="{63B3BB69-23CF-44E3-9099-C40C66FF867C}">
                  <a14:compatExt spid="_x0000_s11294"/>
                </a:ext>
                <a:ext uri="{FF2B5EF4-FFF2-40B4-BE49-F238E27FC236}">
                  <a16:creationId xmlns:a16="http://schemas.microsoft.com/office/drawing/2014/main" id="{00000000-0008-0000-0B00-00001E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68</xdr:row>
          <xdr:rowOff>161925</xdr:rowOff>
        </xdr:from>
        <xdr:to>
          <xdr:col>3</xdr:col>
          <xdr:colOff>485775</xdr:colOff>
          <xdr:row>70</xdr:row>
          <xdr:rowOff>0</xdr:rowOff>
        </xdr:to>
        <xdr:sp macro="" textlink="">
          <xdr:nvSpPr>
            <xdr:cNvPr id="11295" name="Check Box 31" hidden="1">
              <a:extLst>
                <a:ext uri="{63B3BB69-23CF-44E3-9099-C40C66FF867C}">
                  <a14:compatExt spid="_x0000_s11295"/>
                </a:ext>
                <a:ext uri="{FF2B5EF4-FFF2-40B4-BE49-F238E27FC236}">
                  <a16:creationId xmlns:a16="http://schemas.microsoft.com/office/drawing/2014/main" id="{00000000-0008-0000-0B00-00001F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67</xdr:row>
          <xdr:rowOff>152400</xdr:rowOff>
        </xdr:from>
        <xdr:to>
          <xdr:col>3</xdr:col>
          <xdr:colOff>485775</xdr:colOff>
          <xdr:row>68</xdr:row>
          <xdr:rowOff>180975</xdr:rowOff>
        </xdr:to>
        <xdr:sp macro="" textlink="">
          <xdr:nvSpPr>
            <xdr:cNvPr id="11296" name="Check Box 32" hidden="1">
              <a:extLst>
                <a:ext uri="{63B3BB69-23CF-44E3-9099-C40C66FF867C}">
                  <a14:compatExt spid="_x0000_s11296"/>
                </a:ext>
                <a:ext uri="{FF2B5EF4-FFF2-40B4-BE49-F238E27FC236}">
                  <a16:creationId xmlns:a16="http://schemas.microsoft.com/office/drawing/2014/main" id="{00000000-0008-0000-0B00-000020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69</xdr:row>
          <xdr:rowOff>161925</xdr:rowOff>
        </xdr:from>
        <xdr:to>
          <xdr:col>3</xdr:col>
          <xdr:colOff>485775</xdr:colOff>
          <xdr:row>71</xdr:row>
          <xdr:rowOff>0</xdr:rowOff>
        </xdr:to>
        <xdr:sp macro="" textlink="">
          <xdr:nvSpPr>
            <xdr:cNvPr id="11298" name="Check Box 34" hidden="1">
              <a:extLst>
                <a:ext uri="{63B3BB69-23CF-44E3-9099-C40C66FF867C}">
                  <a14:compatExt spid="_x0000_s11298"/>
                </a:ext>
                <a:ext uri="{FF2B5EF4-FFF2-40B4-BE49-F238E27FC236}">
                  <a16:creationId xmlns:a16="http://schemas.microsoft.com/office/drawing/2014/main" id="{00000000-0008-0000-0B00-000022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70</xdr:row>
          <xdr:rowOff>161925</xdr:rowOff>
        </xdr:from>
        <xdr:to>
          <xdr:col>3</xdr:col>
          <xdr:colOff>485775</xdr:colOff>
          <xdr:row>72</xdr:row>
          <xdr:rowOff>0</xdr:rowOff>
        </xdr:to>
        <xdr:sp macro="" textlink="">
          <xdr:nvSpPr>
            <xdr:cNvPr id="11299" name="Check Box 35" hidden="1">
              <a:extLst>
                <a:ext uri="{63B3BB69-23CF-44E3-9099-C40C66FF867C}">
                  <a14:compatExt spid="_x0000_s11299"/>
                </a:ext>
                <a:ext uri="{FF2B5EF4-FFF2-40B4-BE49-F238E27FC236}">
                  <a16:creationId xmlns:a16="http://schemas.microsoft.com/office/drawing/2014/main" id="{00000000-0008-0000-0B00-000023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71</xdr:row>
          <xdr:rowOff>161925</xdr:rowOff>
        </xdr:from>
        <xdr:to>
          <xdr:col>3</xdr:col>
          <xdr:colOff>485775</xdr:colOff>
          <xdr:row>73</xdr:row>
          <xdr:rowOff>0</xdr:rowOff>
        </xdr:to>
        <xdr:sp macro="" textlink="">
          <xdr:nvSpPr>
            <xdr:cNvPr id="11300" name="Check Box 36" hidden="1">
              <a:extLst>
                <a:ext uri="{63B3BB69-23CF-44E3-9099-C40C66FF867C}">
                  <a14:compatExt spid="_x0000_s11300"/>
                </a:ext>
                <a:ext uri="{FF2B5EF4-FFF2-40B4-BE49-F238E27FC236}">
                  <a16:creationId xmlns:a16="http://schemas.microsoft.com/office/drawing/2014/main" id="{00000000-0008-0000-0B00-000024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72</xdr:row>
          <xdr:rowOff>161925</xdr:rowOff>
        </xdr:from>
        <xdr:to>
          <xdr:col>3</xdr:col>
          <xdr:colOff>485775</xdr:colOff>
          <xdr:row>74</xdr:row>
          <xdr:rowOff>0</xdr:rowOff>
        </xdr:to>
        <xdr:sp macro="" textlink="">
          <xdr:nvSpPr>
            <xdr:cNvPr id="11301" name="Check Box 37" hidden="1">
              <a:extLst>
                <a:ext uri="{63B3BB69-23CF-44E3-9099-C40C66FF867C}">
                  <a14:compatExt spid="_x0000_s11301"/>
                </a:ext>
                <a:ext uri="{FF2B5EF4-FFF2-40B4-BE49-F238E27FC236}">
                  <a16:creationId xmlns:a16="http://schemas.microsoft.com/office/drawing/2014/main" id="{00000000-0008-0000-0B00-000025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73</xdr:row>
          <xdr:rowOff>161925</xdr:rowOff>
        </xdr:from>
        <xdr:to>
          <xdr:col>3</xdr:col>
          <xdr:colOff>485775</xdr:colOff>
          <xdr:row>75</xdr:row>
          <xdr:rowOff>0</xdr:rowOff>
        </xdr:to>
        <xdr:sp macro="" textlink="">
          <xdr:nvSpPr>
            <xdr:cNvPr id="11302" name="Check Box 38" hidden="1">
              <a:extLst>
                <a:ext uri="{63B3BB69-23CF-44E3-9099-C40C66FF867C}">
                  <a14:compatExt spid="_x0000_s11302"/>
                </a:ext>
                <a:ext uri="{FF2B5EF4-FFF2-40B4-BE49-F238E27FC236}">
                  <a16:creationId xmlns:a16="http://schemas.microsoft.com/office/drawing/2014/main" id="{00000000-0008-0000-0B00-000026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76</xdr:row>
          <xdr:rowOff>66675</xdr:rowOff>
        </xdr:from>
        <xdr:to>
          <xdr:col>3</xdr:col>
          <xdr:colOff>466725</xdr:colOff>
          <xdr:row>76</xdr:row>
          <xdr:rowOff>333375</xdr:rowOff>
        </xdr:to>
        <xdr:sp macro="" textlink="">
          <xdr:nvSpPr>
            <xdr:cNvPr id="11303" name="Check Box 39" hidden="1">
              <a:extLst>
                <a:ext uri="{63B3BB69-23CF-44E3-9099-C40C66FF867C}">
                  <a14:compatExt spid="_x0000_s11303"/>
                </a:ext>
                <a:ext uri="{FF2B5EF4-FFF2-40B4-BE49-F238E27FC236}">
                  <a16:creationId xmlns:a16="http://schemas.microsoft.com/office/drawing/2014/main" id="{00000000-0008-0000-0B00-000027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77</xdr:row>
          <xdr:rowOff>66675</xdr:rowOff>
        </xdr:from>
        <xdr:to>
          <xdr:col>3</xdr:col>
          <xdr:colOff>485775</xdr:colOff>
          <xdr:row>77</xdr:row>
          <xdr:rowOff>295275</xdr:rowOff>
        </xdr:to>
        <xdr:sp macro="" textlink="">
          <xdr:nvSpPr>
            <xdr:cNvPr id="11304" name="Check Box 40" hidden="1">
              <a:extLst>
                <a:ext uri="{63B3BB69-23CF-44E3-9099-C40C66FF867C}">
                  <a14:compatExt spid="_x0000_s11304"/>
                </a:ext>
                <a:ext uri="{FF2B5EF4-FFF2-40B4-BE49-F238E27FC236}">
                  <a16:creationId xmlns:a16="http://schemas.microsoft.com/office/drawing/2014/main" id="{00000000-0008-0000-0B00-000028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77</xdr:row>
          <xdr:rowOff>352425</xdr:rowOff>
        </xdr:from>
        <xdr:to>
          <xdr:col>3</xdr:col>
          <xdr:colOff>485775</xdr:colOff>
          <xdr:row>79</xdr:row>
          <xdr:rowOff>28575</xdr:rowOff>
        </xdr:to>
        <xdr:sp macro="" textlink="">
          <xdr:nvSpPr>
            <xdr:cNvPr id="11305" name="Check Box 41" hidden="1">
              <a:extLst>
                <a:ext uri="{63B3BB69-23CF-44E3-9099-C40C66FF867C}">
                  <a14:compatExt spid="_x0000_s11305"/>
                </a:ext>
                <a:ext uri="{FF2B5EF4-FFF2-40B4-BE49-F238E27FC236}">
                  <a16:creationId xmlns:a16="http://schemas.microsoft.com/office/drawing/2014/main" id="{00000000-0008-0000-0B00-000029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78</xdr:row>
          <xdr:rowOff>180975</xdr:rowOff>
        </xdr:from>
        <xdr:to>
          <xdr:col>3</xdr:col>
          <xdr:colOff>485775</xdr:colOff>
          <xdr:row>80</xdr:row>
          <xdr:rowOff>28575</xdr:rowOff>
        </xdr:to>
        <xdr:sp macro="" textlink="">
          <xdr:nvSpPr>
            <xdr:cNvPr id="11306" name="Check Box 42" hidden="1">
              <a:extLst>
                <a:ext uri="{63B3BB69-23CF-44E3-9099-C40C66FF867C}">
                  <a14:compatExt spid="_x0000_s11306"/>
                </a:ext>
                <a:ext uri="{FF2B5EF4-FFF2-40B4-BE49-F238E27FC236}">
                  <a16:creationId xmlns:a16="http://schemas.microsoft.com/office/drawing/2014/main" id="{00000000-0008-0000-0B00-00002A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79</xdr:row>
          <xdr:rowOff>180975</xdr:rowOff>
        </xdr:from>
        <xdr:to>
          <xdr:col>3</xdr:col>
          <xdr:colOff>485775</xdr:colOff>
          <xdr:row>81</xdr:row>
          <xdr:rowOff>9525</xdr:rowOff>
        </xdr:to>
        <xdr:sp macro="" textlink="">
          <xdr:nvSpPr>
            <xdr:cNvPr id="11307" name="Check Box 43" hidden="1">
              <a:extLst>
                <a:ext uri="{63B3BB69-23CF-44E3-9099-C40C66FF867C}">
                  <a14:compatExt spid="_x0000_s11307"/>
                </a:ext>
                <a:ext uri="{FF2B5EF4-FFF2-40B4-BE49-F238E27FC236}">
                  <a16:creationId xmlns:a16="http://schemas.microsoft.com/office/drawing/2014/main" id="{00000000-0008-0000-0B00-00002B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80</xdr:row>
          <xdr:rowOff>180975</xdr:rowOff>
        </xdr:from>
        <xdr:to>
          <xdr:col>3</xdr:col>
          <xdr:colOff>485775</xdr:colOff>
          <xdr:row>82</xdr:row>
          <xdr:rowOff>28575</xdr:rowOff>
        </xdr:to>
        <xdr:sp macro="" textlink="">
          <xdr:nvSpPr>
            <xdr:cNvPr id="11308" name="Check Box 44" hidden="1">
              <a:extLst>
                <a:ext uri="{63B3BB69-23CF-44E3-9099-C40C66FF867C}">
                  <a14:compatExt spid="_x0000_s11308"/>
                </a:ext>
                <a:ext uri="{FF2B5EF4-FFF2-40B4-BE49-F238E27FC236}">
                  <a16:creationId xmlns:a16="http://schemas.microsoft.com/office/drawing/2014/main" id="{00000000-0008-0000-0B00-00002C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39</xdr:row>
          <xdr:rowOff>0</xdr:rowOff>
        </xdr:from>
        <xdr:to>
          <xdr:col>5</xdr:col>
          <xdr:colOff>104775</xdr:colOff>
          <xdr:row>40</xdr:row>
          <xdr:rowOff>9525</xdr:rowOff>
        </xdr:to>
        <xdr:sp macro="" textlink="">
          <xdr:nvSpPr>
            <xdr:cNvPr id="11317" name="Check Box 53" hidden="1">
              <a:extLst>
                <a:ext uri="{63B3BB69-23CF-44E3-9099-C40C66FF867C}">
                  <a14:compatExt spid="_x0000_s11317"/>
                </a:ext>
                <a:ext uri="{FF2B5EF4-FFF2-40B4-BE49-F238E27FC236}">
                  <a16:creationId xmlns:a16="http://schemas.microsoft.com/office/drawing/2014/main" id="{00000000-0008-0000-0B00-000035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82</xdr:row>
          <xdr:rowOff>180975</xdr:rowOff>
        </xdr:from>
        <xdr:to>
          <xdr:col>5</xdr:col>
          <xdr:colOff>142875</xdr:colOff>
          <xdr:row>83</xdr:row>
          <xdr:rowOff>180975</xdr:rowOff>
        </xdr:to>
        <xdr:sp macro="" textlink="">
          <xdr:nvSpPr>
            <xdr:cNvPr id="11318" name="Check Box 54" hidden="1">
              <a:extLst>
                <a:ext uri="{63B3BB69-23CF-44E3-9099-C40C66FF867C}">
                  <a14:compatExt spid="_x0000_s11318"/>
                </a:ext>
                <a:ext uri="{FF2B5EF4-FFF2-40B4-BE49-F238E27FC236}">
                  <a16:creationId xmlns:a16="http://schemas.microsoft.com/office/drawing/2014/main" id="{00000000-0008-0000-0B00-000036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84</xdr:row>
          <xdr:rowOff>66675</xdr:rowOff>
        </xdr:from>
        <xdr:to>
          <xdr:col>5</xdr:col>
          <xdr:colOff>142875</xdr:colOff>
          <xdr:row>84</xdr:row>
          <xdr:rowOff>276225</xdr:rowOff>
        </xdr:to>
        <xdr:sp macro="" textlink="">
          <xdr:nvSpPr>
            <xdr:cNvPr id="11319" name="Check Box 55" hidden="1">
              <a:extLst>
                <a:ext uri="{63B3BB69-23CF-44E3-9099-C40C66FF867C}">
                  <a14:compatExt spid="_x0000_s11319"/>
                </a:ext>
                <a:ext uri="{FF2B5EF4-FFF2-40B4-BE49-F238E27FC236}">
                  <a16:creationId xmlns:a16="http://schemas.microsoft.com/office/drawing/2014/main" id="{00000000-0008-0000-0B00-000037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85</xdr:row>
          <xdr:rowOff>142875</xdr:rowOff>
        </xdr:from>
        <xdr:to>
          <xdr:col>5</xdr:col>
          <xdr:colOff>142875</xdr:colOff>
          <xdr:row>85</xdr:row>
          <xdr:rowOff>428625</xdr:rowOff>
        </xdr:to>
        <xdr:sp macro="" textlink="">
          <xdr:nvSpPr>
            <xdr:cNvPr id="11320" name="Check Box 56" hidden="1">
              <a:extLst>
                <a:ext uri="{63B3BB69-23CF-44E3-9099-C40C66FF867C}">
                  <a14:compatExt spid="_x0000_s11320"/>
                </a:ext>
                <a:ext uri="{FF2B5EF4-FFF2-40B4-BE49-F238E27FC236}">
                  <a16:creationId xmlns:a16="http://schemas.microsoft.com/office/drawing/2014/main" id="{00000000-0008-0000-0B00-000038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86</xdr:row>
          <xdr:rowOff>66675</xdr:rowOff>
        </xdr:from>
        <xdr:to>
          <xdr:col>5</xdr:col>
          <xdr:colOff>142875</xdr:colOff>
          <xdr:row>86</xdr:row>
          <xdr:rowOff>257175</xdr:rowOff>
        </xdr:to>
        <xdr:sp macro="" textlink="">
          <xdr:nvSpPr>
            <xdr:cNvPr id="11321" name="Check Box 57" hidden="1">
              <a:extLst>
                <a:ext uri="{63B3BB69-23CF-44E3-9099-C40C66FF867C}">
                  <a14:compatExt spid="_x0000_s11321"/>
                </a:ext>
                <a:ext uri="{FF2B5EF4-FFF2-40B4-BE49-F238E27FC236}">
                  <a16:creationId xmlns:a16="http://schemas.microsoft.com/office/drawing/2014/main" id="{00000000-0008-0000-0B00-000039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87</xdr:row>
          <xdr:rowOff>0</xdr:rowOff>
        </xdr:from>
        <xdr:to>
          <xdr:col>5</xdr:col>
          <xdr:colOff>142875</xdr:colOff>
          <xdr:row>88</xdr:row>
          <xdr:rowOff>9525</xdr:rowOff>
        </xdr:to>
        <xdr:sp macro="" textlink="">
          <xdr:nvSpPr>
            <xdr:cNvPr id="11322" name="Check Box 58" hidden="1">
              <a:extLst>
                <a:ext uri="{63B3BB69-23CF-44E3-9099-C40C66FF867C}">
                  <a14:compatExt spid="_x0000_s11322"/>
                </a:ext>
                <a:ext uri="{FF2B5EF4-FFF2-40B4-BE49-F238E27FC236}">
                  <a16:creationId xmlns:a16="http://schemas.microsoft.com/office/drawing/2014/main" id="{00000000-0008-0000-0B00-00003A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89</xdr:row>
          <xdr:rowOff>76200</xdr:rowOff>
        </xdr:from>
        <xdr:to>
          <xdr:col>3</xdr:col>
          <xdr:colOff>533400</xdr:colOff>
          <xdr:row>89</xdr:row>
          <xdr:rowOff>352425</xdr:rowOff>
        </xdr:to>
        <xdr:sp macro="" textlink="">
          <xdr:nvSpPr>
            <xdr:cNvPr id="11323" name="Check Box 59" hidden="1">
              <a:extLst>
                <a:ext uri="{63B3BB69-23CF-44E3-9099-C40C66FF867C}">
                  <a14:compatExt spid="_x0000_s11323"/>
                </a:ext>
                <a:ext uri="{FF2B5EF4-FFF2-40B4-BE49-F238E27FC236}">
                  <a16:creationId xmlns:a16="http://schemas.microsoft.com/office/drawing/2014/main" id="{00000000-0008-0000-0B00-00003B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90</xdr:row>
          <xdr:rowOff>76200</xdr:rowOff>
        </xdr:from>
        <xdr:to>
          <xdr:col>3</xdr:col>
          <xdr:colOff>638175</xdr:colOff>
          <xdr:row>90</xdr:row>
          <xdr:rowOff>523875</xdr:rowOff>
        </xdr:to>
        <xdr:sp macro="" textlink="">
          <xdr:nvSpPr>
            <xdr:cNvPr id="11324" name="Check Box 60" hidden="1">
              <a:extLst>
                <a:ext uri="{63B3BB69-23CF-44E3-9099-C40C66FF867C}">
                  <a14:compatExt spid="_x0000_s11324"/>
                </a:ext>
                <a:ext uri="{FF2B5EF4-FFF2-40B4-BE49-F238E27FC236}">
                  <a16:creationId xmlns:a16="http://schemas.microsoft.com/office/drawing/2014/main" id="{00000000-0008-0000-0B00-00003C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91</xdr:row>
          <xdr:rowOff>28575</xdr:rowOff>
        </xdr:from>
        <xdr:to>
          <xdr:col>5</xdr:col>
          <xdr:colOff>142875</xdr:colOff>
          <xdr:row>92</xdr:row>
          <xdr:rowOff>9525</xdr:rowOff>
        </xdr:to>
        <xdr:sp macro="" textlink="">
          <xdr:nvSpPr>
            <xdr:cNvPr id="11325" name="Check Box 61" hidden="1">
              <a:extLst>
                <a:ext uri="{63B3BB69-23CF-44E3-9099-C40C66FF867C}">
                  <a14:compatExt spid="_x0000_s11325"/>
                </a:ext>
                <a:ext uri="{FF2B5EF4-FFF2-40B4-BE49-F238E27FC236}">
                  <a16:creationId xmlns:a16="http://schemas.microsoft.com/office/drawing/2014/main" id="{00000000-0008-0000-0B00-00003D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93</xdr:row>
          <xdr:rowOff>66675</xdr:rowOff>
        </xdr:from>
        <xdr:to>
          <xdr:col>3</xdr:col>
          <xdr:colOff>523875</xdr:colOff>
          <xdr:row>93</xdr:row>
          <xdr:rowOff>352425</xdr:rowOff>
        </xdr:to>
        <xdr:sp macro="" textlink="">
          <xdr:nvSpPr>
            <xdr:cNvPr id="11326" name="Check Box 62" hidden="1">
              <a:extLst>
                <a:ext uri="{63B3BB69-23CF-44E3-9099-C40C66FF867C}">
                  <a14:compatExt spid="_x0000_s11326"/>
                </a:ext>
                <a:ext uri="{FF2B5EF4-FFF2-40B4-BE49-F238E27FC236}">
                  <a16:creationId xmlns:a16="http://schemas.microsoft.com/office/drawing/2014/main" id="{00000000-0008-0000-0B00-00003E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93</xdr:row>
          <xdr:rowOff>371475</xdr:rowOff>
        </xdr:from>
        <xdr:to>
          <xdr:col>5</xdr:col>
          <xdr:colOff>142875</xdr:colOff>
          <xdr:row>94</xdr:row>
          <xdr:rowOff>180975</xdr:rowOff>
        </xdr:to>
        <xdr:sp macro="" textlink="">
          <xdr:nvSpPr>
            <xdr:cNvPr id="11327" name="Check Box 63" hidden="1">
              <a:extLst>
                <a:ext uri="{63B3BB69-23CF-44E3-9099-C40C66FF867C}">
                  <a14:compatExt spid="_x0000_s11327"/>
                </a:ext>
                <a:ext uri="{FF2B5EF4-FFF2-40B4-BE49-F238E27FC236}">
                  <a16:creationId xmlns:a16="http://schemas.microsoft.com/office/drawing/2014/main" id="{00000000-0008-0000-0B00-00003F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94</xdr:row>
          <xdr:rowOff>180975</xdr:rowOff>
        </xdr:from>
        <xdr:to>
          <xdr:col>5</xdr:col>
          <xdr:colOff>123825</xdr:colOff>
          <xdr:row>95</xdr:row>
          <xdr:rowOff>180975</xdr:rowOff>
        </xdr:to>
        <xdr:sp macro="" textlink="">
          <xdr:nvSpPr>
            <xdr:cNvPr id="11328" name="Check Box 64" hidden="1">
              <a:extLst>
                <a:ext uri="{63B3BB69-23CF-44E3-9099-C40C66FF867C}">
                  <a14:compatExt spid="_x0000_s11328"/>
                </a:ext>
                <a:ext uri="{FF2B5EF4-FFF2-40B4-BE49-F238E27FC236}">
                  <a16:creationId xmlns:a16="http://schemas.microsoft.com/office/drawing/2014/main" id="{00000000-0008-0000-0B00-000040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95</xdr:row>
          <xdr:rowOff>180975</xdr:rowOff>
        </xdr:from>
        <xdr:to>
          <xdr:col>5</xdr:col>
          <xdr:colOff>142875</xdr:colOff>
          <xdr:row>96</xdr:row>
          <xdr:rowOff>180975</xdr:rowOff>
        </xdr:to>
        <xdr:sp macro="" textlink="">
          <xdr:nvSpPr>
            <xdr:cNvPr id="11329" name="Check Box 65" hidden="1">
              <a:extLst>
                <a:ext uri="{63B3BB69-23CF-44E3-9099-C40C66FF867C}">
                  <a14:compatExt spid="_x0000_s11329"/>
                </a:ext>
                <a:ext uri="{FF2B5EF4-FFF2-40B4-BE49-F238E27FC236}">
                  <a16:creationId xmlns:a16="http://schemas.microsoft.com/office/drawing/2014/main" id="{00000000-0008-0000-0B00-000041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96</xdr:row>
          <xdr:rowOff>180975</xdr:rowOff>
        </xdr:from>
        <xdr:to>
          <xdr:col>3</xdr:col>
          <xdr:colOff>533400</xdr:colOff>
          <xdr:row>98</xdr:row>
          <xdr:rowOff>47625</xdr:rowOff>
        </xdr:to>
        <xdr:sp macro="" textlink="">
          <xdr:nvSpPr>
            <xdr:cNvPr id="11330" name="Check Box 66" hidden="1">
              <a:extLst>
                <a:ext uri="{63B3BB69-23CF-44E3-9099-C40C66FF867C}">
                  <a14:compatExt spid="_x0000_s11330"/>
                </a:ext>
                <a:ext uri="{FF2B5EF4-FFF2-40B4-BE49-F238E27FC236}">
                  <a16:creationId xmlns:a16="http://schemas.microsoft.com/office/drawing/2014/main" id="{00000000-0008-0000-0B00-000042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98</xdr:row>
          <xdr:rowOff>66675</xdr:rowOff>
        </xdr:from>
        <xdr:to>
          <xdr:col>3</xdr:col>
          <xdr:colOff>600075</xdr:colOff>
          <xdr:row>99</xdr:row>
          <xdr:rowOff>0</xdr:rowOff>
        </xdr:to>
        <xdr:sp macro="" textlink="">
          <xdr:nvSpPr>
            <xdr:cNvPr id="11331" name="Check Box 67" hidden="1">
              <a:extLst>
                <a:ext uri="{63B3BB69-23CF-44E3-9099-C40C66FF867C}">
                  <a14:compatExt spid="_x0000_s11331"/>
                </a:ext>
                <a:ext uri="{FF2B5EF4-FFF2-40B4-BE49-F238E27FC236}">
                  <a16:creationId xmlns:a16="http://schemas.microsoft.com/office/drawing/2014/main" id="{00000000-0008-0000-0B00-000043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46</xdr:row>
          <xdr:rowOff>180975</xdr:rowOff>
        </xdr:from>
        <xdr:to>
          <xdr:col>3</xdr:col>
          <xdr:colOff>542925</xdr:colOff>
          <xdr:row>47</xdr:row>
          <xdr:rowOff>180975</xdr:rowOff>
        </xdr:to>
        <xdr:sp macro="" textlink="">
          <xdr:nvSpPr>
            <xdr:cNvPr id="11332" name="Check Box 68" hidden="1">
              <a:extLst>
                <a:ext uri="{63B3BB69-23CF-44E3-9099-C40C66FF867C}">
                  <a14:compatExt spid="_x0000_s11332"/>
                </a:ext>
                <a:ext uri="{FF2B5EF4-FFF2-40B4-BE49-F238E27FC236}">
                  <a16:creationId xmlns:a16="http://schemas.microsoft.com/office/drawing/2014/main" id="{00000000-0008-0000-0B00-000044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3181350</xdr:colOff>
          <xdr:row>56</xdr:row>
          <xdr:rowOff>428625</xdr:rowOff>
        </xdr:from>
        <xdr:to>
          <xdr:col>2</xdr:col>
          <xdr:colOff>3390900</xdr:colOff>
          <xdr:row>58</xdr:row>
          <xdr:rowOff>104775</xdr:rowOff>
        </xdr:to>
        <xdr:sp macro="" textlink="">
          <xdr:nvSpPr>
            <xdr:cNvPr id="11334" name="Check Box 70" hidden="1">
              <a:extLst>
                <a:ext uri="{63B3BB69-23CF-44E3-9099-C40C66FF867C}">
                  <a14:compatExt spid="_x0000_s11334"/>
                </a:ext>
                <a:ext uri="{FF2B5EF4-FFF2-40B4-BE49-F238E27FC236}">
                  <a16:creationId xmlns:a16="http://schemas.microsoft.com/office/drawing/2014/main" id="{00000000-0008-0000-0B00-000046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107</xdr:row>
          <xdr:rowOff>0</xdr:rowOff>
        </xdr:from>
        <xdr:to>
          <xdr:col>3</xdr:col>
          <xdr:colOff>542925</xdr:colOff>
          <xdr:row>107</xdr:row>
          <xdr:rowOff>209550</xdr:rowOff>
        </xdr:to>
        <xdr:sp macro="" textlink="">
          <xdr:nvSpPr>
            <xdr:cNvPr id="11336" name="Check Box 72" hidden="1">
              <a:extLst>
                <a:ext uri="{63B3BB69-23CF-44E3-9099-C40C66FF867C}">
                  <a14:compatExt spid="_x0000_s11336"/>
                </a:ext>
                <a:ext uri="{FF2B5EF4-FFF2-40B4-BE49-F238E27FC236}">
                  <a16:creationId xmlns:a16="http://schemas.microsoft.com/office/drawing/2014/main" id="{00000000-0008-0000-0B00-000048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108</xdr:row>
          <xdr:rowOff>0</xdr:rowOff>
        </xdr:from>
        <xdr:to>
          <xdr:col>3</xdr:col>
          <xdr:colOff>542925</xdr:colOff>
          <xdr:row>108</xdr:row>
          <xdr:rowOff>209550</xdr:rowOff>
        </xdr:to>
        <xdr:sp macro="" textlink="">
          <xdr:nvSpPr>
            <xdr:cNvPr id="11337" name="Check Box 73" hidden="1">
              <a:extLst>
                <a:ext uri="{63B3BB69-23CF-44E3-9099-C40C66FF867C}">
                  <a14:compatExt spid="_x0000_s11337"/>
                </a:ext>
                <a:ext uri="{FF2B5EF4-FFF2-40B4-BE49-F238E27FC236}">
                  <a16:creationId xmlns:a16="http://schemas.microsoft.com/office/drawing/2014/main" id="{00000000-0008-0000-0B00-000049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109</xdr:row>
          <xdr:rowOff>0</xdr:rowOff>
        </xdr:from>
        <xdr:to>
          <xdr:col>3</xdr:col>
          <xdr:colOff>542925</xdr:colOff>
          <xdr:row>109</xdr:row>
          <xdr:rowOff>209550</xdr:rowOff>
        </xdr:to>
        <xdr:sp macro="" textlink="">
          <xdr:nvSpPr>
            <xdr:cNvPr id="11338" name="Check Box 74" hidden="1">
              <a:extLst>
                <a:ext uri="{63B3BB69-23CF-44E3-9099-C40C66FF867C}">
                  <a14:compatExt spid="_x0000_s11338"/>
                </a:ext>
                <a:ext uri="{FF2B5EF4-FFF2-40B4-BE49-F238E27FC236}">
                  <a16:creationId xmlns:a16="http://schemas.microsoft.com/office/drawing/2014/main" id="{00000000-0008-0000-0B00-00004A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110</xdr:row>
          <xdr:rowOff>0</xdr:rowOff>
        </xdr:from>
        <xdr:to>
          <xdr:col>3</xdr:col>
          <xdr:colOff>542925</xdr:colOff>
          <xdr:row>111</xdr:row>
          <xdr:rowOff>9525</xdr:rowOff>
        </xdr:to>
        <xdr:sp macro="" textlink="">
          <xdr:nvSpPr>
            <xdr:cNvPr id="11339" name="Check Box 75" hidden="1">
              <a:extLst>
                <a:ext uri="{63B3BB69-23CF-44E3-9099-C40C66FF867C}">
                  <a14:compatExt spid="_x0000_s11339"/>
                </a:ext>
                <a:ext uri="{FF2B5EF4-FFF2-40B4-BE49-F238E27FC236}">
                  <a16:creationId xmlns:a16="http://schemas.microsoft.com/office/drawing/2014/main" id="{00000000-0008-0000-0B00-00004B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111</xdr:row>
          <xdr:rowOff>0</xdr:rowOff>
        </xdr:from>
        <xdr:to>
          <xdr:col>3</xdr:col>
          <xdr:colOff>542925</xdr:colOff>
          <xdr:row>112</xdr:row>
          <xdr:rowOff>9525</xdr:rowOff>
        </xdr:to>
        <xdr:sp macro="" textlink="">
          <xdr:nvSpPr>
            <xdr:cNvPr id="11340" name="Check Box 76" hidden="1">
              <a:extLst>
                <a:ext uri="{63B3BB69-23CF-44E3-9099-C40C66FF867C}">
                  <a14:compatExt spid="_x0000_s11340"/>
                </a:ext>
                <a:ext uri="{FF2B5EF4-FFF2-40B4-BE49-F238E27FC236}">
                  <a16:creationId xmlns:a16="http://schemas.microsoft.com/office/drawing/2014/main" id="{00000000-0008-0000-0B00-00004C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112</xdr:row>
          <xdr:rowOff>47625</xdr:rowOff>
        </xdr:from>
        <xdr:to>
          <xdr:col>3</xdr:col>
          <xdr:colOff>542925</xdr:colOff>
          <xdr:row>112</xdr:row>
          <xdr:rowOff>257175</xdr:rowOff>
        </xdr:to>
        <xdr:sp macro="" textlink="">
          <xdr:nvSpPr>
            <xdr:cNvPr id="11341" name="Check Box 77" hidden="1">
              <a:extLst>
                <a:ext uri="{63B3BB69-23CF-44E3-9099-C40C66FF867C}">
                  <a14:compatExt spid="_x0000_s11341"/>
                </a:ext>
                <a:ext uri="{FF2B5EF4-FFF2-40B4-BE49-F238E27FC236}">
                  <a16:creationId xmlns:a16="http://schemas.microsoft.com/office/drawing/2014/main" id="{00000000-0008-0000-0B00-00004D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113</xdr:row>
          <xdr:rowOff>0</xdr:rowOff>
        </xdr:from>
        <xdr:to>
          <xdr:col>3</xdr:col>
          <xdr:colOff>542925</xdr:colOff>
          <xdr:row>114</xdr:row>
          <xdr:rowOff>9525</xdr:rowOff>
        </xdr:to>
        <xdr:sp macro="" textlink="">
          <xdr:nvSpPr>
            <xdr:cNvPr id="11342" name="Check Box 78" hidden="1">
              <a:extLst>
                <a:ext uri="{63B3BB69-23CF-44E3-9099-C40C66FF867C}">
                  <a14:compatExt spid="_x0000_s11342"/>
                </a:ext>
                <a:ext uri="{FF2B5EF4-FFF2-40B4-BE49-F238E27FC236}">
                  <a16:creationId xmlns:a16="http://schemas.microsoft.com/office/drawing/2014/main" id="{00000000-0008-0000-0B00-00004E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114</xdr:row>
          <xdr:rowOff>0</xdr:rowOff>
        </xdr:from>
        <xdr:to>
          <xdr:col>3</xdr:col>
          <xdr:colOff>542925</xdr:colOff>
          <xdr:row>115</xdr:row>
          <xdr:rowOff>9525</xdr:rowOff>
        </xdr:to>
        <xdr:sp macro="" textlink="">
          <xdr:nvSpPr>
            <xdr:cNvPr id="11343" name="Check Box 79" hidden="1">
              <a:extLst>
                <a:ext uri="{63B3BB69-23CF-44E3-9099-C40C66FF867C}">
                  <a14:compatExt spid="_x0000_s11343"/>
                </a:ext>
                <a:ext uri="{FF2B5EF4-FFF2-40B4-BE49-F238E27FC236}">
                  <a16:creationId xmlns:a16="http://schemas.microsoft.com/office/drawing/2014/main" id="{00000000-0008-0000-0B00-00004F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115</xdr:row>
          <xdr:rowOff>0</xdr:rowOff>
        </xdr:from>
        <xdr:to>
          <xdr:col>3</xdr:col>
          <xdr:colOff>542925</xdr:colOff>
          <xdr:row>116</xdr:row>
          <xdr:rowOff>9525</xdr:rowOff>
        </xdr:to>
        <xdr:sp macro="" textlink="">
          <xdr:nvSpPr>
            <xdr:cNvPr id="11344" name="Check Box 80" hidden="1">
              <a:extLst>
                <a:ext uri="{63B3BB69-23CF-44E3-9099-C40C66FF867C}">
                  <a14:compatExt spid="_x0000_s11344"/>
                </a:ext>
                <a:ext uri="{FF2B5EF4-FFF2-40B4-BE49-F238E27FC236}">
                  <a16:creationId xmlns:a16="http://schemas.microsoft.com/office/drawing/2014/main" id="{00000000-0008-0000-0B00-000050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116</xdr:row>
          <xdr:rowOff>0</xdr:rowOff>
        </xdr:from>
        <xdr:to>
          <xdr:col>3</xdr:col>
          <xdr:colOff>542925</xdr:colOff>
          <xdr:row>117</xdr:row>
          <xdr:rowOff>9525</xdr:rowOff>
        </xdr:to>
        <xdr:sp macro="" textlink="">
          <xdr:nvSpPr>
            <xdr:cNvPr id="11345" name="Check Box 81" hidden="1">
              <a:extLst>
                <a:ext uri="{63B3BB69-23CF-44E3-9099-C40C66FF867C}">
                  <a14:compatExt spid="_x0000_s11345"/>
                </a:ext>
                <a:ext uri="{FF2B5EF4-FFF2-40B4-BE49-F238E27FC236}">
                  <a16:creationId xmlns:a16="http://schemas.microsoft.com/office/drawing/2014/main" id="{00000000-0008-0000-0B00-000051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117</xdr:row>
          <xdr:rowOff>0</xdr:rowOff>
        </xdr:from>
        <xdr:to>
          <xdr:col>3</xdr:col>
          <xdr:colOff>542925</xdr:colOff>
          <xdr:row>118</xdr:row>
          <xdr:rowOff>9525</xdr:rowOff>
        </xdr:to>
        <xdr:sp macro="" textlink="">
          <xdr:nvSpPr>
            <xdr:cNvPr id="11346" name="Check Box 82" hidden="1">
              <a:extLst>
                <a:ext uri="{63B3BB69-23CF-44E3-9099-C40C66FF867C}">
                  <a14:compatExt spid="_x0000_s11346"/>
                </a:ext>
                <a:ext uri="{FF2B5EF4-FFF2-40B4-BE49-F238E27FC236}">
                  <a16:creationId xmlns:a16="http://schemas.microsoft.com/office/drawing/2014/main" id="{00000000-0008-0000-0B00-000052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118</xdr:row>
          <xdr:rowOff>0</xdr:rowOff>
        </xdr:from>
        <xdr:to>
          <xdr:col>3</xdr:col>
          <xdr:colOff>542925</xdr:colOff>
          <xdr:row>118</xdr:row>
          <xdr:rowOff>209550</xdr:rowOff>
        </xdr:to>
        <xdr:sp macro="" textlink="">
          <xdr:nvSpPr>
            <xdr:cNvPr id="11347" name="Check Box 83" hidden="1">
              <a:extLst>
                <a:ext uri="{63B3BB69-23CF-44E3-9099-C40C66FF867C}">
                  <a14:compatExt spid="_x0000_s11347"/>
                </a:ext>
                <a:ext uri="{FF2B5EF4-FFF2-40B4-BE49-F238E27FC236}">
                  <a16:creationId xmlns:a16="http://schemas.microsoft.com/office/drawing/2014/main" id="{00000000-0008-0000-0B00-000053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119</xdr:row>
          <xdr:rowOff>0</xdr:rowOff>
        </xdr:from>
        <xdr:to>
          <xdr:col>3</xdr:col>
          <xdr:colOff>542925</xdr:colOff>
          <xdr:row>119</xdr:row>
          <xdr:rowOff>209550</xdr:rowOff>
        </xdr:to>
        <xdr:sp macro="" textlink="">
          <xdr:nvSpPr>
            <xdr:cNvPr id="11348" name="Check Box 84" hidden="1">
              <a:extLst>
                <a:ext uri="{63B3BB69-23CF-44E3-9099-C40C66FF867C}">
                  <a14:compatExt spid="_x0000_s11348"/>
                </a:ext>
                <a:ext uri="{FF2B5EF4-FFF2-40B4-BE49-F238E27FC236}">
                  <a16:creationId xmlns:a16="http://schemas.microsoft.com/office/drawing/2014/main" id="{00000000-0008-0000-0B00-000054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120</xdr:row>
          <xdr:rowOff>0</xdr:rowOff>
        </xdr:from>
        <xdr:to>
          <xdr:col>3</xdr:col>
          <xdr:colOff>542925</xdr:colOff>
          <xdr:row>120</xdr:row>
          <xdr:rowOff>209550</xdr:rowOff>
        </xdr:to>
        <xdr:sp macro="" textlink="">
          <xdr:nvSpPr>
            <xdr:cNvPr id="11349" name="Check Box 85" hidden="1">
              <a:extLst>
                <a:ext uri="{63B3BB69-23CF-44E3-9099-C40C66FF867C}">
                  <a14:compatExt spid="_x0000_s11349"/>
                </a:ext>
                <a:ext uri="{FF2B5EF4-FFF2-40B4-BE49-F238E27FC236}">
                  <a16:creationId xmlns:a16="http://schemas.microsoft.com/office/drawing/2014/main" id="{00000000-0008-0000-0B00-000055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121</xdr:row>
          <xdr:rowOff>0</xdr:rowOff>
        </xdr:from>
        <xdr:to>
          <xdr:col>3</xdr:col>
          <xdr:colOff>542925</xdr:colOff>
          <xdr:row>121</xdr:row>
          <xdr:rowOff>209550</xdr:rowOff>
        </xdr:to>
        <xdr:sp macro="" textlink="">
          <xdr:nvSpPr>
            <xdr:cNvPr id="11350" name="Check Box 86" hidden="1">
              <a:extLst>
                <a:ext uri="{63B3BB69-23CF-44E3-9099-C40C66FF867C}">
                  <a14:compatExt spid="_x0000_s11350"/>
                </a:ext>
                <a:ext uri="{FF2B5EF4-FFF2-40B4-BE49-F238E27FC236}">
                  <a16:creationId xmlns:a16="http://schemas.microsoft.com/office/drawing/2014/main" id="{00000000-0008-0000-0B00-000056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122</xdr:row>
          <xdr:rowOff>0</xdr:rowOff>
        </xdr:from>
        <xdr:to>
          <xdr:col>3</xdr:col>
          <xdr:colOff>542925</xdr:colOff>
          <xdr:row>123</xdr:row>
          <xdr:rowOff>28575</xdr:rowOff>
        </xdr:to>
        <xdr:sp macro="" textlink="">
          <xdr:nvSpPr>
            <xdr:cNvPr id="11351" name="Check Box 87" hidden="1">
              <a:extLst>
                <a:ext uri="{63B3BB69-23CF-44E3-9099-C40C66FF867C}">
                  <a14:compatExt spid="_x0000_s11351"/>
                </a:ext>
                <a:ext uri="{FF2B5EF4-FFF2-40B4-BE49-F238E27FC236}">
                  <a16:creationId xmlns:a16="http://schemas.microsoft.com/office/drawing/2014/main" id="{00000000-0008-0000-0B00-000057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123</xdr:row>
          <xdr:rowOff>0</xdr:rowOff>
        </xdr:from>
        <xdr:to>
          <xdr:col>3</xdr:col>
          <xdr:colOff>542925</xdr:colOff>
          <xdr:row>124</xdr:row>
          <xdr:rowOff>28575</xdr:rowOff>
        </xdr:to>
        <xdr:sp macro="" textlink="">
          <xdr:nvSpPr>
            <xdr:cNvPr id="11352" name="Check Box 88" hidden="1">
              <a:extLst>
                <a:ext uri="{63B3BB69-23CF-44E3-9099-C40C66FF867C}">
                  <a14:compatExt spid="_x0000_s11352"/>
                </a:ext>
                <a:ext uri="{FF2B5EF4-FFF2-40B4-BE49-F238E27FC236}">
                  <a16:creationId xmlns:a16="http://schemas.microsoft.com/office/drawing/2014/main" id="{00000000-0008-0000-0B00-000058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124</xdr:row>
          <xdr:rowOff>0</xdr:rowOff>
        </xdr:from>
        <xdr:to>
          <xdr:col>3</xdr:col>
          <xdr:colOff>542925</xdr:colOff>
          <xdr:row>125</xdr:row>
          <xdr:rowOff>28575</xdr:rowOff>
        </xdr:to>
        <xdr:sp macro="" textlink="">
          <xdr:nvSpPr>
            <xdr:cNvPr id="11353" name="Check Box 89" hidden="1">
              <a:extLst>
                <a:ext uri="{63B3BB69-23CF-44E3-9099-C40C66FF867C}">
                  <a14:compatExt spid="_x0000_s11353"/>
                </a:ext>
                <a:ext uri="{FF2B5EF4-FFF2-40B4-BE49-F238E27FC236}">
                  <a16:creationId xmlns:a16="http://schemas.microsoft.com/office/drawing/2014/main" id="{00000000-0008-0000-0B00-000059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125</xdr:row>
          <xdr:rowOff>0</xdr:rowOff>
        </xdr:from>
        <xdr:to>
          <xdr:col>3</xdr:col>
          <xdr:colOff>542925</xdr:colOff>
          <xdr:row>125</xdr:row>
          <xdr:rowOff>209550</xdr:rowOff>
        </xdr:to>
        <xdr:sp macro="" textlink="">
          <xdr:nvSpPr>
            <xdr:cNvPr id="11354" name="Check Box 90" hidden="1">
              <a:extLst>
                <a:ext uri="{63B3BB69-23CF-44E3-9099-C40C66FF867C}">
                  <a14:compatExt spid="_x0000_s11354"/>
                </a:ext>
                <a:ext uri="{FF2B5EF4-FFF2-40B4-BE49-F238E27FC236}">
                  <a16:creationId xmlns:a16="http://schemas.microsoft.com/office/drawing/2014/main" id="{00000000-0008-0000-0B00-00005A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126</xdr:row>
          <xdr:rowOff>0</xdr:rowOff>
        </xdr:from>
        <xdr:to>
          <xdr:col>3</xdr:col>
          <xdr:colOff>542925</xdr:colOff>
          <xdr:row>127</xdr:row>
          <xdr:rowOff>28575</xdr:rowOff>
        </xdr:to>
        <xdr:sp macro="" textlink="">
          <xdr:nvSpPr>
            <xdr:cNvPr id="11355" name="Check Box 91" hidden="1">
              <a:extLst>
                <a:ext uri="{63B3BB69-23CF-44E3-9099-C40C66FF867C}">
                  <a14:compatExt spid="_x0000_s11355"/>
                </a:ext>
                <a:ext uri="{FF2B5EF4-FFF2-40B4-BE49-F238E27FC236}">
                  <a16:creationId xmlns:a16="http://schemas.microsoft.com/office/drawing/2014/main" id="{00000000-0008-0000-0B00-00005B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127</xdr:row>
          <xdr:rowOff>0</xdr:rowOff>
        </xdr:from>
        <xdr:to>
          <xdr:col>3</xdr:col>
          <xdr:colOff>542925</xdr:colOff>
          <xdr:row>128</xdr:row>
          <xdr:rowOff>28575</xdr:rowOff>
        </xdr:to>
        <xdr:sp macro="" textlink="">
          <xdr:nvSpPr>
            <xdr:cNvPr id="11356" name="Check Box 92" hidden="1">
              <a:extLst>
                <a:ext uri="{63B3BB69-23CF-44E3-9099-C40C66FF867C}">
                  <a14:compatExt spid="_x0000_s11356"/>
                </a:ext>
                <a:ext uri="{FF2B5EF4-FFF2-40B4-BE49-F238E27FC236}">
                  <a16:creationId xmlns:a16="http://schemas.microsoft.com/office/drawing/2014/main" id="{00000000-0008-0000-0B00-00005C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128</xdr:row>
          <xdr:rowOff>0</xdr:rowOff>
        </xdr:from>
        <xdr:to>
          <xdr:col>3</xdr:col>
          <xdr:colOff>542925</xdr:colOff>
          <xdr:row>128</xdr:row>
          <xdr:rowOff>209550</xdr:rowOff>
        </xdr:to>
        <xdr:sp macro="" textlink="">
          <xdr:nvSpPr>
            <xdr:cNvPr id="11357" name="Check Box 93" hidden="1">
              <a:extLst>
                <a:ext uri="{63B3BB69-23CF-44E3-9099-C40C66FF867C}">
                  <a14:compatExt spid="_x0000_s11357"/>
                </a:ext>
                <a:ext uri="{FF2B5EF4-FFF2-40B4-BE49-F238E27FC236}">
                  <a16:creationId xmlns:a16="http://schemas.microsoft.com/office/drawing/2014/main" id="{00000000-0008-0000-0B00-00005D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129</xdr:row>
          <xdr:rowOff>0</xdr:rowOff>
        </xdr:from>
        <xdr:to>
          <xdr:col>3</xdr:col>
          <xdr:colOff>542925</xdr:colOff>
          <xdr:row>130</xdr:row>
          <xdr:rowOff>28575</xdr:rowOff>
        </xdr:to>
        <xdr:sp macro="" textlink="">
          <xdr:nvSpPr>
            <xdr:cNvPr id="11358" name="Check Box 94" hidden="1">
              <a:extLst>
                <a:ext uri="{63B3BB69-23CF-44E3-9099-C40C66FF867C}">
                  <a14:compatExt spid="_x0000_s11358"/>
                </a:ext>
                <a:ext uri="{FF2B5EF4-FFF2-40B4-BE49-F238E27FC236}">
                  <a16:creationId xmlns:a16="http://schemas.microsoft.com/office/drawing/2014/main" id="{00000000-0008-0000-0B00-00005E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130</xdr:row>
          <xdr:rowOff>0</xdr:rowOff>
        </xdr:from>
        <xdr:to>
          <xdr:col>3</xdr:col>
          <xdr:colOff>542925</xdr:colOff>
          <xdr:row>130</xdr:row>
          <xdr:rowOff>209550</xdr:rowOff>
        </xdr:to>
        <xdr:sp macro="" textlink="">
          <xdr:nvSpPr>
            <xdr:cNvPr id="11359" name="Check Box 95" hidden="1">
              <a:extLst>
                <a:ext uri="{63B3BB69-23CF-44E3-9099-C40C66FF867C}">
                  <a14:compatExt spid="_x0000_s11359"/>
                </a:ext>
                <a:ext uri="{FF2B5EF4-FFF2-40B4-BE49-F238E27FC236}">
                  <a16:creationId xmlns:a16="http://schemas.microsoft.com/office/drawing/2014/main" id="{00000000-0008-0000-0B00-00005F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131</xdr:row>
          <xdr:rowOff>0</xdr:rowOff>
        </xdr:from>
        <xdr:to>
          <xdr:col>3</xdr:col>
          <xdr:colOff>542925</xdr:colOff>
          <xdr:row>132</xdr:row>
          <xdr:rowOff>28575</xdr:rowOff>
        </xdr:to>
        <xdr:sp macro="" textlink="">
          <xdr:nvSpPr>
            <xdr:cNvPr id="11360" name="Check Box 96" hidden="1">
              <a:extLst>
                <a:ext uri="{63B3BB69-23CF-44E3-9099-C40C66FF867C}">
                  <a14:compatExt spid="_x0000_s11360"/>
                </a:ext>
                <a:ext uri="{FF2B5EF4-FFF2-40B4-BE49-F238E27FC236}">
                  <a16:creationId xmlns:a16="http://schemas.microsoft.com/office/drawing/2014/main" id="{00000000-0008-0000-0B00-000060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3.xml><?xml version="1.0" encoding="utf-8"?>
<xdr:wsDr xmlns:xdr="http://schemas.openxmlformats.org/drawingml/2006/spreadsheetDrawing" xmlns:a="http://schemas.openxmlformats.org/drawingml/2006/main">
  <xdr:twoCellAnchor editAs="oneCell">
    <xdr:from>
      <xdr:col>0</xdr:col>
      <xdr:colOff>93133</xdr:colOff>
      <xdr:row>0</xdr:row>
      <xdr:rowOff>0</xdr:rowOff>
    </xdr:from>
    <xdr:to>
      <xdr:col>1</xdr:col>
      <xdr:colOff>513503</xdr:colOff>
      <xdr:row>1</xdr:row>
      <xdr:rowOff>60089</xdr:rowOff>
    </xdr:to>
    <xdr:pic>
      <xdr:nvPicPr>
        <xdr:cNvPr id="107" name="Picture 106">
          <a:extLst>
            <a:ext uri="{FF2B5EF4-FFF2-40B4-BE49-F238E27FC236}">
              <a16:creationId xmlns:a16="http://schemas.microsoft.com/office/drawing/2014/main" id="{00000000-0008-0000-0C00-00006B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65301"/>
        <a:stretch/>
      </xdr:blipFill>
      <xdr:spPr>
        <a:xfrm>
          <a:off x="93133" y="0"/>
          <a:ext cx="618067" cy="719007"/>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8</xdr:col>
          <xdr:colOff>228600</xdr:colOff>
          <xdr:row>163</xdr:row>
          <xdr:rowOff>0</xdr:rowOff>
        </xdr:from>
        <xdr:to>
          <xdr:col>8</xdr:col>
          <xdr:colOff>542925</xdr:colOff>
          <xdr:row>163</xdr:row>
          <xdr:rowOff>209550</xdr:rowOff>
        </xdr:to>
        <xdr:sp macro="" textlink="">
          <xdr:nvSpPr>
            <xdr:cNvPr id="15503" name="Check Box 143" hidden="1">
              <a:extLst>
                <a:ext uri="{63B3BB69-23CF-44E3-9099-C40C66FF867C}">
                  <a14:compatExt spid="_x0000_s15503"/>
                </a:ext>
                <a:ext uri="{FF2B5EF4-FFF2-40B4-BE49-F238E27FC236}">
                  <a16:creationId xmlns:a16="http://schemas.microsoft.com/office/drawing/2014/main" id="{00000000-0008-0000-0C00-00008F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228600</xdr:colOff>
          <xdr:row>164</xdr:row>
          <xdr:rowOff>0</xdr:rowOff>
        </xdr:from>
        <xdr:to>
          <xdr:col>8</xdr:col>
          <xdr:colOff>542925</xdr:colOff>
          <xdr:row>164</xdr:row>
          <xdr:rowOff>209550</xdr:rowOff>
        </xdr:to>
        <xdr:sp macro="" textlink="">
          <xdr:nvSpPr>
            <xdr:cNvPr id="15528" name="Check Box 168" hidden="1">
              <a:extLst>
                <a:ext uri="{63B3BB69-23CF-44E3-9099-C40C66FF867C}">
                  <a14:compatExt spid="_x0000_s15528"/>
                </a:ext>
                <a:ext uri="{FF2B5EF4-FFF2-40B4-BE49-F238E27FC236}">
                  <a16:creationId xmlns:a16="http://schemas.microsoft.com/office/drawing/2014/main" id="{00000000-0008-0000-0C00-0000A8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228600</xdr:colOff>
          <xdr:row>165</xdr:row>
          <xdr:rowOff>0</xdr:rowOff>
        </xdr:from>
        <xdr:to>
          <xdr:col>8</xdr:col>
          <xdr:colOff>542925</xdr:colOff>
          <xdr:row>166</xdr:row>
          <xdr:rowOff>9525</xdr:rowOff>
        </xdr:to>
        <xdr:sp macro="" textlink="">
          <xdr:nvSpPr>
            <xdr:cNvPr id="15529" name="Check Box 169" hidden="1">
              <a:extLst>
                <a:ext uri="{63B3BB69-23CF-44E3-9099-C40C66FF867C}">
                  <a14:compatExt spid="_x0000_s15529"/>
                </a:ext>
                <a:ext uri="{FF2B5EF4-FFF2-40B4-BE49-F238E27FC236}">
                  <a16:creationId xmlns:a16="http://schemas.microsoft.com/office/drawing/2014/main" id="{00000000-0008-0000-0C00-0000A9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228600</xdr:colOff>
          <xdr:row>166</xdr:row>
          <xdr:rowOff>0</xdr:rowOff>
        </xdr:from>
        <xdr:to>
          <xdr:col>8</xdr:col>
          <xdr:colOff>542925</xdr:colOff>
          <xdr:row>167</xdr:row>
          <xdr:rowOff>9525</xdr:rowOff>
        </xdr:to>
        <xdr:sp macro="" textlink="">
          <xdr:nvSpPr>
            <xdr:cNvPr id="15530" name="Check Box 170" hidden="1">
              <a:extLst>
                <a:ext uri="{63B3BB69-23CF-44E3-9099-C40C66FF867C}">
                  <a14:compatExt spid="_x0000_s15530"/>
                </a:ext>
                <a:ext uri="{FF2B5EF4-FFF2-40B4-BE49-F238E27FC236}">
                  <a16:creationId xmlns:a16="http://schemas.microsoft.com/office/drawing/2014/main" id="{00000000-0008-0000-0C00-0000AA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228600</xdr:colOff>
          <xdr:row>167</xdr:row>
          <xdr:rowOff>0</xdr:rowOff>
        </xdr:from>
        <xdr:to>
          <xdr:col>8</xdr:col>
          <xdr:colOff>542925</xdr:colOff>
          <xdr:row>168</xdr:row>
          <xdr:rowOff>9525</xdr:rowOff>
        </xdr:to>
        <xdr:sp macro="" textlink="">
          <xdr:nvSpPr>
            <xdr:cNvPr id="15531" name="Check Box 171" hidden="1">
              <a:extLst>
                <a:ext uri="{63B3BB69-23CF-44E3-9099-C40C66FF867C}">
                  <a14:compatExt spid="_x0000_s15531"/>
                </a:ext>
                <a:ext uri="{FF2B5EF4-FFF2-40B4-BE49-F238E27FC236}">
                  <a16:creationId xmlns:a16="http://schemas.microsoft.com/office/drawing/2014/main" id="{00000000-0008-0000-0C00-0000AB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228600</xdr:colOff>
          <xdr:row>168</xdr:row>
          <xdr:rowOff>0</xdr:rowOff>
        </xdr:from>
        <xdr:to>
          <xdr:col>8</xdr:col>
          <xdr:colOff>542925</xdr:colOff>
          <xdr:row>169</xdr:row>
          <xdr:rowOff>9525</xdr:rowOff>
        </xdr:to>
        <xdr:sp macro="" textlink="">
          <xdr:nvSpPr>
            <xdr:cNvPr id="15532" name="Check Box 172" hidden="1">
              <a:extLst>
                <a:ext uri="{63B3BB69-23CF-44E3-9099-C40C66FF867C}">
                  <a14:compatExt spid="_x0000_s15532"/>
                </a:ext>
                <a:ext uri="{FF2B5EF4-FFF2-40B4-BE49-F238E27FC236}">
                  <a16:creationId xmlns:a16="http://schemas.microsoft.com/office/drawing/2014/main" id="{00000000-0008-0000-0C00-0000AC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228600</xdr:colOff>
          <xdr:row>169</xdr:row>
          <xdr:rowOff>0</xdr:rowOff>
        </xdr:from>
        <xdr:to>
          <xdr:col>8</xdr:col>
          <xdr:colOff>542925</xdr:colOff>
          <xdr:row>170</xdr:row>
          <xdr:rowOff>9525</xdr:rowOff>
        </xdr:to>
        <xdr:sp macro="" textlink="">
          <xdr:nvSpPr>
            <xdr:cNvPr id="15533" name="Check Box 173" hidden="1">
              <a:extLst>
                <a:ext uri="{63B3BB69-23CF-44E3-9099-C40C66FF867C}">
                  <a14:compatExt spid="_x0000_s15533"/>
                </a:ext>
                <a:ext uri="{FF2B5EF4-FFF2-40B4-BE49-F238E27FC236}">
                  <a16:creationId xmlns:a16="http://schemas.microsoft.com/office/drawing/2014/main" id="{00000000-0008-0000-0C00-0000AD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228600</xdr:colOff>
          <xdr:row>170</xdr:row>
          <xdr:rowOff>0</xdr:rowOff>
        </xdr:from>
        <xdr:to>
          <xdr:col>8</xdr:col>
          <xdr:colOff>542925</xdr:colOff>
          <xdr:row>171</xdr:row>
          <xdr:rowOff>9525</xdr:rowOff>
        </xdr:to>
        <xdr:sp macro="" textlink="">
          <xdr:nvSpPr>
            <xdr:cNvPr id="15534" name="Check Box 174" hidden="1">
              <a:extLst>
                <a:ext uri="{63B3BB69-23CF-44E3-9099-C40C66FF867C}">
                  <a14:compatExt spid="_x0000_s15534"/>
                </a:ext>
                <a:ext uri="{FF2B5EF4-FFF2-40B4-BE49-F238E27FC236}">
                  <a16:creationId xmlns:a16="http://schemas.microsoft.com/office/drawing/2014/main" id="{00000000-0008-0000-0C00-0000AE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228600</xdr:colOff>
          <xdr:row>171</xdr:row>
          <xdr:rowOff>0</xdr:rowOff>
        </xdr:from>
        <xdr:to>
          <xdr:col>8</xdr:col>
          <xdr:colOff>542925</xdr:colOff>
          <xdr:row>172</xdr:row>
          <xdr:rowOff>9525</xdr:rowOff>
        </xdr:to>
        <xdr:sp macro="" textlink="">
          <xdr:nvSpPr>
            <xdr:cNvPr id="15535" name="Check Box 175" hidden="1">
              <a:extLst>
                <a:ext uri="{63B3BB69-23CF-44E3-9099-C40C66FF867C}">
                  <a14:compatExt spid="_x0000_s15535"/>
                </a:ext>
                <a:ext uri="{FF2B5EF4-FFF2-40B4-BE49-F238E27FC236}">
                  <a16:creationId xmlns:a16="http://schemas.microsoft.com/office/drawing/2014/main" id="{00000000-0008-0000-0C00-0000AF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228600</xdr:colOff>
          <xdr:row>172</xdr:row>
          <xdr:rowOff>0</xdr:rowOff>
        </xdr:from>
        <xdr:to>
          <xdr:col>8</xdr:col>
          <xdr:colOff>542925</xdr:colOff>
          <xdr:row>173</xdr:row>
          <xdr:rowOff>9525</xdr:rowOff>
        </xdr:to>
        <xdr:sp macro="" textlink="">
          <xdr:nvSpPr>
            <xdr:cNvPr id="15536" name="Check Box 176" hidden="1">
              <a:extLst>
                <a:ext uri="{63B3BB69-23CF-44E3-9099-C40C66FF867C}">
                  <a14:compatExt spid="_x0000_s15536"/>
                </a:ext>
                <a:ext uri="{FF2B5EF4-FFF2-40B4-BE49-F238E27FC236}">
                  <a16:creationId xmlns:a16="http://schemas.microsoft.com/office/drawing/2014/main" id="{00000000-0008-0000-0C00-0000B0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228600</xdr:colOff>
          <xdr:row>173</xdr:row>
          <xdr:rowOff>0</xdr:rowOff>
        </xdr:from>
        <xdr:to>
          <xdr:col>8</xdr:col>
          <xdr:colOff>542925</xdr:colOff>
          <xdr:row>174</xdr:row>
          <xdr:rowOff>9525</xdr:rowOff>
        </xdr:to>
        <xdr:sp macro="" textlink="">
          <xdr:nvSpPr>
            <xdr:cNvPr id="15537" name="Check Box 177" hidden="1">
              <a:extLst>
                <a:ext uri="{63B3BB69-23CF-44E3-9099-C40C66FF867C}">
                  <a14:compatExt spid="_x0000_s15537"/>
                </a:ext>
                <a:ext uri="{FF2B5EF4-FFF2-40B4-BE49-F238E27FC236}">
                  <a16:creationId xmlns:a16="http://schemas.microsoft.com/office/drawing/2014/main" id="{00000000-0008-0000-0C00-0000B1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228600</xdr:colOff>
          <xdr:row>174</xdr:row>
          <xdr:rowOff>0</xdr:rowOff>
        </xdr:from>
        <xdr:to>
          <xdr:col>8</xdr:col>
          <xdr:colOff>542925</xdr:colOff>
          <xdr:row>174</xdr:row>
          <xdr:rowOff>209550</xdr:rowOff>
        </xdr:to>
        <xdr:sp macro="" textlink="">
          <xdr:nvSpPr>
            <xdr:cNvPr id="15538" name="Check Box 178" hidden="1">
              <a:extLst>
                <a:ext uri="{63B3BB69-23CF-44E3-9099-C40C66FF867C}">
                  <a14:compatExt spid="_x0000_s15538"/>
                </a:ext>
                <a:ext uri="{FF2B5EF4-FFF2-40B4-BE49-F238E27FC236}">
                  <a16:creationId xmlns:a16="http://schemas.microsoft.com/office/drawing/2014/main" id="{00000000-0008-0000-0C00-0000B2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228600</xdr:colOff>
          <xdr:row>175</xdr:row>
          <xdr:rowOff>0</xdr:rowOff>
        </xdr:from>
        <xdr:to>
          <xdr:col>8</xdr:col>
          <xdr:colOff>542925</xdr:colOff>
          <xdr:row>176</xdr:row>
          <xdr:rowOff>9525</xdr:rowOff>
        </xdr:to>
        <xdr:sp macro="" textlink="">
          <xdr:nvSpPr>
            <xdr:cNvPr id="15539" name="Check Box 179" hidden="1">
              <a:extLst>
                <a:ext uri="{63B3BB69-23CF-44E3-9099-C40C66FF867C}">
                  <a14:compatExt spid="_x0000_s15539"/>
                </a:ext>
                <a:ext uri="{FF2B5EF4-FFF2-40B4-BE49-F238E27FC236}">
                  <a16:creationId xmlns:a16="http://schemas.microsoft.com/office/drawing/2014/main" id="{00000000-0008-0000-0C00-0000B3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228600</xdr:colOff>
          <xdr:row>176</xdr:row>
          <xdr:rowOff>0</xdr:rowOff>
        </xdr:from>
        <xdr:to>
          <xdr:col>8</xdr:col>
          <xdr:colOff>542925</xdr:colOff>
          <xdr:row>176</xdr:row>
          <xdr:rowOff>209550</xdr:rowOff>
        </xdr:to>
        <xdr:sp macro="" textlink="">
          <xdr:nvSpPr>
            <xdr:cNvPr id="15540" name="Check Box 180" hidden="1">
              <a:extLst>
                <a:ext uri="{63B3BB69-23CF-44E3-9099-C40C66FF867C}">
                  <a14:compatExt spid="_x0000_s15540"/>
                </a:ext>
                <a:ext uri="{FF2B5EF4-FFF2-40B4-BE49-F238E27FC236}">
                  <a16:creationId xmlns:a16="http://schemas.microsoft.com/office/drawing/2014/main" id="{00000000-0008-0000-0C00-0000B4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228600</xdr:colOff>
          <xdr:row>177</xdr:row>
          <xdr:rowOff>0</xdr:rowOff>
        </xdr:from>
        <xdr:to>
          <xdr:col>8</xdr:col>
          <xdr:colOff>542925</xdr:colOff>
          <xdr:row>178</xdr:row>
          <xdr:rowOff>9525</xdr:rowOff>
        </xdr:to>
        <xdr:sp macro="" textlink="">
          <xdr:nvSpPr>
            <xdr:cNvPr id="15541" name="Check Box 181" hidden="1">
              <a:extLst>
                <a:ext uri="{63B3BB69-23CF-44E3-9099-C40C66FF867C}">
                  <a14:compatExt spid="_x0000_s15541"/>
                </a:ext>
                <a:ext uri="{FF2B5EF4-FFF2-40B4-BE49-F238E27FC236}">
                  <a16:creationId xmlns:a16="http://schemas.microsoft.com/office/drawing/2014/main" id="{00000000-0008-0000-0C00-0000B5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228600</xdr:colOff>
          <xdr:row>178</xdr:row>
          <xdr:rowOff>0</xdr:rowOff>
        </xdr:from>
        <xdr:to>
          <xdr:col>8</xdr:col>
          <xdr:colOff>542925</xdr:colOff>
          <xdr:row>179</xdr:row>
          <xdr:rowOff>9525</xdr:rowOff>
        </xdr:to>
        <xdr:sp macro="" textlink="">
          <xdr:nvSpPr>
            <xdr:cNvPr id="15542" name="Check Box 182" hidden="1">
              <a:extLst>
                <a:ext uri="{63B3BB69-23CF-44E3-9099-C40C66FF867C}">
                  <a14:compatExt spid="_x0000_s15542"/>
                </a:ext>
                <a:ext uri="{FF2B5EF4-FFF2-40B4-BE49-F238E27FC236}">
                  <a16:creationId xmlns:a16="http://schemas.microsoft.com/office/drawing/2014/main" id="{00000000-0008-0000-0C00-0000B6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228600</xdr:colOff>
          <xdr:row>179</xdr:row>
          <xdr:rowOff>0</xdr:rowOff>
        </xdr:from>
        <xdr:to>
          <xdr:col>8</xdr:col>
          <xdr:colOff>542925</xdr:colOff>
          <xdr:row>180</xdr:row>
          <xdr:rowOff>9525</xdr:rowOff>
        </xdr:to>
        <xdr:sp macro="" textlink="">
          <xdr:nvSpPr>
            <xdr:cNvPr id="15543" name="Check Box 183" hidden="1">
              <a:extLst>
                <a:ext uri="{63B3BB69-23CF-44E3-9099-C40C66FF867C}">
                  <a14:compatExt spid="_x0000_s15543"/>
                </a:ext>
                <a:ext uri="{FF2B5EF4-FFF2-40B4-BE49-F238E27FC236}">
                  <a16:creationId xmlns:a16="http://schemas.microsoft.com/office/drawing/2014/main" id="{00000000-0008-0000-0C00-0000B7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228600</xdr:colOff>
          <xdr:row>180</xdr:row>
          <xdr:rowOff>0</xdr:rowOff>
        </xdr:from>
        <xdr:to>
          <xdr:col>8</xdr:col>
          <xdr:colOff>542925</xdr:colOff>
          <xdr:row>181</xdr:row>
          <xdr:rowOff>9525</xdr:rowOff>
        </xdr:to>
        <xdr:sp macro="" textlink="">
          <xdr:nvSpPr>
            <xdr:cNvPr id="15544" name="Check Box 184" hidden="1">
              <a:extLst>
                <a:ext uri="{63B3BB69-23CF-44E3-9099-C40C66FF867C}">
                  <a14:compatExt spid="_x0000_s15544"/>
                </a:ext>
                <a:ext uri="{FF2B5EF4-FFF2-40B4-BE49-F238E27FC236}">
                  <a16:creationId xmlns:a16="http://schemas.microsoft.com/office/drawing/2014/main" id="{00000000-0008-0000-0C00-0000B8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228600</xdr:colOff>
          <xdr:row>181</xdr:row>
          <xdr:rowOff>0</xdr:rowOff>
        </xdr:from>
        <xdr:to>
          <xdr:col>8</xdr:col>
          <xdr:colOff>542925</xdr:colOff>
          <xdr:row>182</xdr:row>
          <xdr:rowOff>9525</xdr:rowOff>
        </xdr:to>
        <xdr:sp macro="" textlink="">
          <xdr:nvSpPr>
            <xdr:cNvPr id="15545" name="Check Box 185" hidden="1">
              <a:extLst>
                <a:ext uri="{63B3BB69-23CF-44E3-9099-C40C66FF867C}">
                  <a14:compatExt spid="_x0000_s15545"/>
                </a:ext>
                <a:ext uri="{FF2B5EF4-FFF2-40B4-BE49-F238E27FC236}">
                  <a16:creationId xmlns:a16="http://schemas.microsoft.com/office/drawing/2014/main" id="{00000000-0008-0000-0C00-0000B9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228600</xdr:colOff>
          <xdr:row>182</xdr:row>
          <xdr:rowOff>0</xdr:rowOff>
        </xdr:from>
        <xdr:to>
          <xdr:col>8</xdr:col>
          <xdr:colOff>542925</xdr:colOff>
          <xdr:row>183</xdr:row>
          <xdr:rowOff>9525</xdr:rowOff>
        </xdr:to>
        <xdr:sp macro="" textlink="">
          <xdr:nvSpPr>
            <xdr:cNvPr id="15546" name="Check Box 186" hidden="1">
              <a:extLst>
                <a:ext uri="{63B3BB69-23CF-44E3-9099-C40C66FF867C}">
                  <a14:compatExt spid="_x0000_s15546"/>
                </a:ext>
                <a:ext uri="{FF2B5EF4-FFF2-40B4-BE49-F238E27FC236}">
                  <a16:creationId xmlns:a16="http://schemas.microsoft.com/office/drawing/2014/main" id="{00000000-0008-0000-0C00-0000BA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228600</xdr:colOff>
          <xdr:row>183</xdr:row>
          <xdr:rowOff>0</xdr:rowOff>
        </xdr:from>
        <xdr:to>
          <xdr:col>8</xdr:col>
          <xdr:colOff>542925</xdr:colOff>
          <xdr:row>184</xdr:row>
          <xdr:rowOff>9525</xdr:rowOff>
        </xdr:to>
        <xdr:sp macro="" textlink="">
          <xdr:nvSpPr>
            <xdr:cNvPr id="15547" name="Check Box 187" hidden="1">
              <a:extLst>
                <a:ext uri="{63B3BB69-23CF-44E3-9099-C40C66FF867C}">
                  <a14:compatExt spid="_x0000_s15547"/>
                </a:ext>
                <a:ext uri="{FF2B5EF4-FFF2-40B4-BE49-F238E27FC236}">
                  <a16:creationId xmlns:a16="http://schemas.microsoft.com/office/drawing/2014/main" id="{00000000-0008-0000-0C00-0000BB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228600</xdr:colOff>
          <xdr:row>184</xdr:row>
          <xdr:rowOff>0</xdr:rowOff>
        </xdr:from>
        <xdr:to>
          <xdr:col>8</xdr:col>
          <xdr:colOff>542925</xdr:colOff>
          <xdr:row>185</xdr:row>
          <xdr:rowOff>9525</xdr:rowOff>
        </xdr:to>
        <xdr:sp macro="" textlink="">
          <xdr:nvSpPr>
            <xdr:cNvPr id="15548" name="Check Box 188" hidden="1">
              <a:extLst>
                <a:ext uri="{63B3BB69-23CF-44E3-9099-C40C66FF867C}">
                  <a14:compatExt spid="_x0000_s15548"/>
                </a:ext>
                <a:ext uri="{FF2B5EF4-FFF2-40B4-BE49-F238E27FC236}">
                  <a16:creationId xmlns:a16="http://schemas.microsoft.com/office/drawing/2014/main" id="{00000000-0008-0000-0C00-0000BC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228600</xdr:colOff>
          <xdr:row>185</xdr:row>
          <xdr:rowOff>0</xdr:rowOff>
        </xdr:from>
        <xdr:to>
          <xdr:col>8</xdr:col>
          <xdr:colOff>542925</xdr:colOff>
          <xdr:row>186</xdr:row>
          <xdr:rowOff>9525</xdr:rowOff>
        </xdr:to>
        <xdr:sp macro="" textlink="">
          <xdr:nvSpPr>
            <xdr:cNvPr id="15549" name="Check Box 189" hidden="1">
              <a:extLst>
                <a:ext uri="{63B3BB69-23CF-44E3-9099-C40C66FF867C}">
                  <a14:compatExt spid="_x0000_s15549"/>
                </a:ext>
                <a:ext uri="{FF2B5EF4-FFF2-40B4-BE49-F238E27FC236}">
                  <a16:creationId xmlns:a16="http://schemas.microsoft.com/office/drawing/2014/main" id="{00000000-0008-0000-0C00-0000BD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228600</xdr:colOff>
          <xdr:row>186</xdr:row>
          <xdr:rowOff>0</xdr:rowOff>
        </xdr:from>
        <xdr:to>
          <xdr:col>8</xdr:col>
          <xdr:colOff>542925</xdr:colOff>
          <xdr:row>187</xdr:row>
          <xdr:rowOff>9525</xdr:rowOff>
        </xdr:to>
        <xdr:sp macro="" textlink="">
          <xdr:nvSpPr>
            <xdr:cNvPr id="15550" name="Check Box 190" hidden="1">
              <a:extLst>
                <a:ext uri="{63B3BB69-23CF-44E3-9099-C40C66FF867C}">
                  <a14:compatExt spid="_x0000_s15550"/>
                </a:ext>
                <a:ext uri="{FF2B5EF4-FFF2-40B4-BE49-F238E27FC236}">
                  <a16:creationId xmlns:a16="http://schemas.microsoft.com/office/drawing/2014/main" id="{00000000-0008-0000-0C00-0000BE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228600</xdr:colOff>
          <xdr:row>187</xdr:row>
          <xdr:rowOff>0</xdr:rowOff>
        </xdr:from>
        <xdr:to>
          <xdr:col>8</xdr:col>
          <xdr:colOff>542925</xdr:colOff>
          <xdr:row>188</xdr:row>
          <xdr:rowOff>9525</xdr:rowOff>
        </xdr:to>
        <xdr:sp macro="" textlink="">
          <xdr:nvSpPr>
            <xdr:cNvPr id="15551" name="Check Box 191" hidden="1">
              <a:extLst>
                <a:ext uri="{63B3BB69-23CF-44E3-9099-C40C66FF867C}">
                  <a14:compatExt spid="_x0000_s15551"/>
                </a:ext>
                <a:ext uri="{FF2B5EF4-FFF2-40B4-BE49-F238E27FC236}">
                  <a16:creationId xmlns:a16="http://schemas.microsoft.com/office/drawing/2014/main" id="{00000000-0008-0000-0C00-0000BF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4.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2</xdr:col>
      <xdr:colOff>12346</xdr:colOff>
      <xdr:row>0</xdr:row>
      <xdr:rowOff>516255</xdr:rowOff>
    </xdr:to>
    <xdr:pic>
      <xdr:nvPicPr>
        <xdr:cNvPr id="3" name="Picture 2">
          <a:extLst>
            <a:ext uri="{FF2B5EF4-FFF2-40B4-BE49-F238E27FC236}">
              <a16:creationId xmlns:a16="http://schemas.microsoft.com/office/drawing/2014/main" id="{00000000-0008-0000-0D00-000003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64448"/>
        <a:stretch/>
      </xdr:blipFill>
      <xdr:spPr>
        <a:xfrm>
          <a:off x="0" y="0"/>
          <a:ext cx="487961" cy="523875"/>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6</xdr:col>
          <xdr:colOff>1228725</xdr:colOff>
          <xdr:row>11</xdr:row>
          <xdr:rowOff>295275</xdr:rowOff>
        </xdr:from>
        <xdr:to>
          <xdr:col>7</xdr:col>
          <xdr:colOff>66675</xdr:colOff>
          <xdr:row>13</xdr:row>
          <xdr:rowOff>104775</xdr:rowOff>
        </xdr:to>
        <xdr:sp macro="" textlink="">
          <xdr:nvSpPr>
            <xdr:cNvPr id="28673" name="Check Box 1" hidden="1">
              <a:extLst>
                <a:ext uri="{63B3BB69-23CF-44E3-9099-C40C66FF867C}">
                  <a14:compatExt spid="_x0000_s28673"/>
                </a:ext>
                <a:ext uri="{FF2B5EF4-FFF2-40B4-BE49-F238E27FC236}">
                  <a16:creationId xmlns:a16="http://schemas.microsoft.com/office/drawing/2014/main" id="{00000000-0008-0000-0D00-000001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257175</xdr:colOff>
          <xdr:row>29</xdr:row>
          <xdr:rowOff>180975</xdr:rowOff>
        </xdr:from>
        <xdr:to>
          <xdr:col>3</xdr:col>
          <xdr:colOff>561975</xdr:colOff>
          <xdr:row>30</xdr:row>
          <xdr:rowOff>180975</xdr:rowOff>
        </xdr:to>
        <xdr:sp macro="" textlink="">
          <xdr:nvSpPr>
            <xdr:cNvPr id="7169" name="Check Box 1" hidden="1">
              <a:extLst>
                <a:ext uri="{63B3BB69-23CF-44E3-9099-C40C66FF867C}">
                  <a14:compatExt spid="_x0000_s7169"/>
                </a:ext>
                <a:ext uri="{FF2B5EF4-FFF2-40B4-BE49-F238E27FC236}">
                  <a16:creationId xmlns:a16="http://schemas.microsoft.com/office/drawing/2014/main" id="{00000000-0008-0000-0E00-00000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30</xdr:row>
          <xdr:rowOff>180975</xdr:rowOff>
        </xdr:from>
        <xdr:to>
          <xdr:col>3</xdr:col>
          <xdr:colOff>561975</xdr:colOff>
          <xdr:row>31</xdr:row>
          <xdr:rowOff>180975</xdr:rowOff>
        </xdr:to>
        <xdr:sp macro="" textlink="">
          <xdr:nvSpPr>
            <xdr:cNvPr id="7170" name="Check Box 2" hidden="1">
              <a:extLst>
                <a:ext uri="{63B3BB69-23CF-44E3-9099-C40C66FF867C}">
                  <a14:compatExt spid="_x0000_s7170"/>
                </a:ext>
                <a:ext uri="{FF2B5EF4-FFF2-40B4-BE49-F238E27FC236}">
                  <a16:creationId xmlns:a16="http://schemas.microsoft.com/office/drawing/2014/main" id="{00000000-0008-0000-0E00-00000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31</xdr:row>
          <xdr:rowOff>180975</xdr:rowOff>
        </xdr:from>
        <xdr:to>
          <xdr:col>3</xdr:col>
          <xdr:colOff>561975</xdr:colOff>
          <xdr:row>32</xdr:row>
          <xdr:rowOff>180975</xdr:rowOff>
        </xdr:to>
        <xdr:sp macro="" textlink="">
          <xdr:nvSpPr>
            <xdr:cNvPr id="7171" name="Check Box 3" hidden="1">
              <a:extLst>
                <a:ext uri="{63B3BB69-23CF-44E3-9099-C40C66FF867C}">
                  <a14:compatExt spid="_x0000_s7171"/>
                </a:ext>
                <a:ext uri="{FF2B5EF4-FFF2-40B4-BE49-F238E27FC236}">
                  <a16:creationId xmlns:a16="http://schemas.microsoft.com/office/drawing/2014/main" id="{00000000-0008-0000-0E00-00000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32</xdr:row>
          <xdr:rowOff>180975</xdr:rowOff>
        </xdr:from>
        <xdr:to>
          <xdr:col>3</xdr:col>
          <xdr:colOff>561975</xdr:colOff>
          <xdr:row>33</xdr:row>
          <xdr:rowOff>180975</xdr:rowOff>
        </xdr:to>
        <xdr:sp macro="" textlink="">
          <xdr:nvSpPr>
            <xdr:cNvPr id="7172" name="Check Box 4" hidden="1">
              <a:extLst>
                <a:ext uri="{63B3BB69-23CF-44E3-9099-C40C66FF867C}">
                  <a14:compatExt spid="_x0000_s7172"/>
                </a:ext>
                <a:ext uri="{FF2B5EF4-FFF2-40B4-BE49-F238E27FC236}">
                  <a16:creationId xmlns:a16="http://schemas.microsoft.com/office/drawing/2014/main" id="{00000000-0008-0000-0E00-00000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33</xdr:row>
          <xdr:rowOff>180975</xdr:rowOff>
        </xdr:from>
        <xdr:to>
          <xdr:col>3</xdr:col>
          <xdr:colOff>561975</xdr:colOff>
          <xdr:row>34</xdr:row>
          <xdr:rowOff>180975</xdr:rowOff>
        </xdr:to>
        <xdr:sp macro="" textlink="">
          <xdr:nvSpPr>
            <xdr:cNvPr id="7173" name="Check Box 5" hidden="1">
              <a:extLst>
                <a:ext uri="{63B3BB69-23CF-44E3-9099-C40C66FF867C}">
                  <a14:compatExt spid="_x0000_s7173"/>
                </a:ext>
                <a:ext uri="{FF2B5EF4-FFF2-40B4-BE49-F238E27FC236}">
                  <a16:creationId xmlns:a16="http://schemas.microsoft.com/office/drawing/2014/main" id="{00000000-0008-0000-0E00-000005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34</xdr:row>
          <xdr:rowOff>180975</xdr:rowOff>
        </xdr:from>
        <xdr:to>
          <xdr:col>3</xdr:col>
          <xdr:colOff>561975</xdr:colOff>
          <xdr:row>35</xdr:row>
          <xdr:rowOff>180975</xdr:rowOff>
        </xdr:to>
        <xdr:sp macro="" textlink="">
          <xdr:nvSpPr>
            <xdr:cNvPr id="7174" name="Check Box 6" hidden="1">
              <a:extLst>
                <a:ext uri="{63B3BB69-23CF-44E3-9099-C40C66FF867C}">
                  <a14:compatExt spid="_x0000_s7174"/>
                </a:ext>
                <a:ext uri="{FF2B5EF4-FFF2-40B4-BE49-F238E27FC236}">
                  <a16:creationId xmlns:a16="http://schemas.microsoft.com/office/drawing/2014/main" id="{00000000-0008-0000-0E00-000006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35</xdr:row>
          <xdr:rowOff>180975</xdr:rowOff>
        </xdr:from>
        <xdr:to>
          <xdr:col>3</xdr:col>
          <xdr:colOff>561975</xdr:colOff>
          <xdr:row>36</xdr:row>
          <xdr:rowOff>180975</xdr:rowOff>
        </xdr:to>
        <xdr:sp macro="" textlink="">
          <xdr:nvSpPr>
            <xdr:cNvPr id="7175" name="Check Box 7" hidden="1">
              <a:extLst>
                <a:ext uri="{63B3BB69-23CF-44E3-9099-C40C66FF867C}">
                  <a14:compatExt spid="_x0000_s7175"/>
                </a:ext>
                <a:ext uri="{FF2B5EF4-FFF2-40B4-BE49-F238E27FC236}">
                  <a16:creationId xmlns:a16="http://schemas.microsoft.com/office/drawing/2014/main" id="{00000000-0008-0000-0E00-000007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37</xdr:row>
          <xdr:rowOff>180975</xdr:rowOff>
        </xdr:from>
        <xdr:to>
          <xdr:col>3</xdr:col>
          <xdr:colOff>561975</xdr:colOff>
          <xdr:row>38</xdr:row>
          <xdr:rowOff>180975</xdr:rowOff>
        </xdr:to>
        <xdr:sp macro="" textlink="">
          <xdr:nvSpPr>
            <xdr:cNvPr id="7176" name="Check Box 8" hidden="1">
              <a:extLst>
                <a:ext uri="{63B3BB69-23CF-44E3-9099-C40C66FF867C}">
                  <a14:compatExt spid="_x0000_s7176"/>
                </a:ext>
                <a:ext uri="{FF2B5EF4-FFF2-40B4-BE49-F238E27FC236}">
                  <a16:creationId xmlns:a16="http://schemas.microsoft.com/office/drawing/2014/main" id="{00000000-0008-0000-0E00-000008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38</xdr:row>
          <xdr:rowOff>180975</xdr:rowOff>
        </xdr:from>
        <xdr:to>
          <xdr:col>3</xdr:col>
          <xdr:colOff>561975</xdr:colOff>
          <xdr:row>39</xdr:row>
          <xdr:rowOff>180975</xdr:rowOff>
        </xdr:to>
        <xdr:sp macro="" textlink="">
          <xdr:nvSpPr>
            <xdr:cNvPr id="7177" name="Check Box 9" hidden="1">
              <a:extLst>
                <a:ext uri="{63B3BB69-23CF-44E3-9099-C40C66FF867C}">
                  <a14:compatExt spid="_x0000_s7177"/>
                </a:ext>
                <a:ext uri="{FF2B5EF4-FFF2-40B4-BE49-F238E27FC236}">
                  <a16:creationId xmlns:a16="http://schemas.microsoft.com/office/drawing/2014/main" id="{00000000-0008-0000-0E00-000009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39</xdr:row>
          <xdr:rowOff>180975</xdr:rowOff>
        </xdr:from>
        <xdr:to>
          <xdr:col>3</xdr:col>
          <xdr:colOff>561975</xdr:colOff>
          <xdr:row>40</xdr:row>
          <xdr:rowOff>180975</xdr:rowOff>
        </xdr:to>
        <xdr:sp macro="" textlink="">
          <xdr:nvSpPr>
            <xdr:cNvPr id="7178" name="Check Box 10" hidden="1">
              <a:extLst>
                <a:ext uri="{63B3BB69-23CF-44E3-9099-C40C66FF867C}">
                  <a14:compatExt spid="_x0000_s7178"/>
                </a:ext>
                <a:ext uri="{FF2B5EF4-FFF2-40B4-BE49-F238E27FC236}">
                  <a16:creationId xmlns:a16="http://schemas.microsoft.com/office/drawing/2014/main" id="{00000000-0008-0000-0E00-00000A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40</xdr:row>
          <xdr:rowOff>180975</xdr:rowOff>
        </xdr:from>
        <xdr:to>
          <xdr:col>3</xdr:col>
          <xdr:colOff>561975</xdr:colOff>
          <xdr:row>41</xdr:row>
          <xdr:rowOff>180975</xdr:rowOff>
        </xdr:to>
        <xdr:sp macro="" textlink="">
          <xdr:nvSpPr>
            <xdr:cNvPr id="7179" name="Check Box 11" hidden="1">
              <a:extLst>
                <a:ext uri="{63B3BB69-23CF-44E3-9099-C40C66FF867C}">
                  <a14:compatExt spid="_x0000_s7179"/>
                </a:ext>
                <a:ext uri="{FF2B5EF4-FFF2-40B4-BE49-F238E27FC236}">
                  <a16:creationId xmlns:a16="http://schemas.microsoft.com/office/drawing/2014/main" id="{00000000-0008-0000-0E00-00000B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41</xdr:row>
          <xdr:rowOff>180975</xdr:rowOff>
        </xdr:from>
        <xdr:to>
          <xdr:col>3</xdr:col>
          <xdr:colOff>561975</xdr:colOff>
          <xdr:row>42</xdr:row>
          <xdr:rowOff>180975</xdr:rowOff>
        </xdr:to>
        <xdr:sp macro="" textlink="">
          <xdr:nvSpPr>
            <xdr:cNvPr id="7180" name="Check Box 12" hidden="1">
              <a:extLst>
                <a:ext uri="{63B3BB69-23CF-44E3-9099-C40C66FF867C}">
                  <a14:compatExt spid="_x0000_s7180"/>
                </a:ext>
                <a:ext uri="{FF2B5EF4-FFF2-40B4-BE49-F238E27FC236}">
                  <a16:creationId xmlns:a16="http://schemas.microsoft.com/office/drawing/2014/main" id="{00000000-0008-0000-0E00-00000C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42</xdr:row>
          <xdr:rowOff>180975</xdr:rowOff>
        </xdr:from>
        <xdr:to>
          <xdr:col>3</xdr:col>
          <xdr:colOff>561975</xdr:colOff>
          <xdr:row>43</xdr:row>
          <xdr:rowOff>180975</xdr:rowOff>
        </xdr:to>
        <xdr:sp macro="" textlink="">
          <xdr:nvSpPr>
            <xdr:cNvPr id="7181" name="Check Box 13" hidden="1">
              <a:extLst>
                <a:ext uri="{63B3BB69-23CF-44E3-9099-C40C66FF867C}">
                  <a14:compatExt spid="_x0000_s7181"/>
                </a:ext>
                <a:ext uri="{FF2B5EF4-FFF2-40B4-BE49-F238E27FC236}">
                  <a16:creationId xmlns:a16="http://schemas.microsoft.com/office/drawing/2014/main" id="{00000000-0008-0000-0E00-00000D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43</xdr:row>
          <xdr:rowOff>180975</xdr:rowOff>
        </xdr:from>
        <xdr:to>
          <xdr:col>3</xdr:col>
          <xdr:colOff>561975</xdr:colOff>
          <xdr:row>44</xdr:row>
          <xdr:rowOff>180975</xdr:rowOff>
        </xdr:to>
        <xdr:sp macro="" textlink="">
          <xdr:nvSpPr>
            <xdr:cNvPr id="7182" name="Check Box 14" hidden="1">
              <a:extLst>
                <a:ext uri="{63B3BB69-23CF-44E3-9099-C40C66FF867C}">
                  <a14:compatExt spid="_x0000_s7182"/>
                </a:ext>
                <a:ext uri="{FF2B5EF4-FFF2-40B4-BE49-F238E27FC236}">
                  <a16:creationId xmlns:a16="http://schemas.microsoft.com/office/drawing/2014/main" id="{00000000-0008-0000-0E00-00000E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44</xdr:row>
          <xdr:rowOff>180975</xdr:rowOff>
        </xdr:from>
        <xdr:to>
          <xdr:col>3</xdr:col>
          <xdr:colOff>561975</xdr:colOff>
          <xdr:row>45</xdr:row>
          <xdr:rowOff>180975</xdr:rowOff>
        </xdr:to>
        <xdr:sp macro="" textlink="">
          <xdr:nvSpPr>
            <xdr:cNvPr id="7183" name="Check Box 15" hidden="1">
              <a:extLst>
                <a:ext uri="{63B3BB69-23CF-44E3-9099-C40C66FF867C}">
                  <a14:compatExt spid="_x0000_s7183"/>
                </a:ext>
                <a:ext uri="{FF2B5EF4-FFF2-40B4-BE49-F238E27FC236}">
                  <a16:creationId xmlns:a16="http://schemas.microsoft.com/office/drawing/2014/main" id="{00000000-0008-0000-0E00-00000F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45</xdr:row>
          <xdr:rowOff>180975</xdr:rowOff>
        </xdr:from>
        <xdr:to>
          <xdr:col>3</xdr:col>
          <xdr:colOff>561975</xdr:colOff>
          <xdr:row>46</xdr:row>
          <xdr:rowOff>180975</xdr:rowOff>
        </xdr:to>
        <xdr:sp macro="" textlink="">
          <xdr:nvSpPr>
            <xdr:cNvPr id="7184" name="Check Box 16" hidden="1">
              <a:extLst>
                <a:ext uri="{63B3BB69-23CF-44E3-9099-C40C66FF867C}">
                  <a14:compatExt spid="_x0000_s7184"/>
                </a:ext>
                <a:ext uri="{FF2B5EF4-FFF2-40B4-BE49-F238E27FC236}">
                  <a16:creationId xmlns:a16="http://schemas.microsoft.com/office/drawing/2014/main" id="{00000000-0008-0000-0E00-000010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46</xdr:row>
          <xdr:rowOff>180975</xdr:rowOff>
        </xdr:from>
        <xdr:to>
          <xdr:col>3</xdr:col>
          <xdr:colOff>561975</xdr:colOff>
          <xdr:row>47</xdr:row>
          <xdr:rowOff>180975</xdr:rowOff>
        </xdr:to>
        <xdr:sp macro="" textlink="">
          <xdr:nvSpPr>
            <xdr:cNvPr id="7185" name="Check Box 17" hidden="1">
              <a:extLst>
                <a:ext uri="{63B3BB69-23CF-44E3-9099-C40C66FF867C}">
                  <a14:compatExt spid="_x0000_s7185"/>
                </a:ext>
                <a:ext uri="{FF2B5EF4-FFF2-40B4-BE49-F238E27FC236}">
                  <a16:creationId xmlns:a16="http://schemas.microsoft.com/office/drawing/2014/main" id="{00000000-0008-0000-0E00-00001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47</xdr:row>
          <xdr:rowOff>180975</xdr:rowOff>
        </xdr:from>
        <xdr:to>
          <xdr:col>3</xdr:col>
          <xdr:colOff>561975</xdr:colOff>
          <xdr:row>48</xdr:row>
          <xdr:rowOff>180975</xdr:rowOff>
        </xdr:to>
        <xdr:sp macro="" textlink="">
          <xdr:nvSpPr>
            <xdr:cNvPr id="7186" name="Check Box 18" hidden="1">
              <a:extLst>
                <a:ext uri="{63B3BB69-23CF-44E3-9099-C40C66FF867C}">
                  <a14:compatExt spid="_x0000_s7186"/>
                </a:ext>
                <a:ext uri="{FF2B5EF4-FFF2-40B4-BE49-F238E27FC236}">
                  <a16:creationId xmlns:a16="http://schemas.microsoft.com/office/drawing/2014/main" id="{00000000-0008-0000-0E00-00001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48</xdr:row>
          <xdr:rowOff>180975</xdr:rowOff>
        </xdr:from>
        <xdr:to>
          <xdr:col>3</xdr:col>
          <xdr:colOff>561975</xdr:colOff>
          <xdr:row>49</xdr:row>
          <xdr:rowOff>180975</xdr:rowOff>
        </xdr:to>
        <xdr:sp macro="" textlink="">
          <xdr:nvSpPr>
            <xdr:cNvPr id="7187" name="Check Box 19" hidden="1">
              <a:extLst>
                <a:ext uri="{63B3BB69-23CF-44E3-9099-C40C66FF867C}">
                  <a14:compatExt spid="_x0000_s7187"/>
                </a:ext>
                <a:ext uri="{FF2B5EF4-FFF2-40B4-BE49-F238E27FC236}">
                  <a16:creationId xmlns:a16="http://schemas.microsoft.com/office/drawing/2014/main" id="{00000000-0008-0000-0E00-00001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49</xdr:row>
          <xdr:rowOff>180975</xdr:rowOff>
        </xdr:from>
        <xdr:to>
          <xdr:col>3</xdr:col>
          <xdr:colOff>561975</xdr:colOff>
          <xdr:row>50</xdr:row>
          <xdr:rowOff>180975</xdr:rowOff>
        </xdr:to>
        <xdr:sp macro="" textlink="">
          <xdr:nvSpPr>
            <xdr:cNvPr id="7188" name="Check Box 20" hidden="1">
              <a:extLst>
                <a:ext uri="{63B3BB69-23CF-44E3-9099-C40C66FF867C}">
                  <a14:compatExt spid="_x0000_s7188"/>
                </a:ext>
                <a:ext uri="{FF2B5EF4-FFF2-40B4-BE49-F238E27FC236}">
                  <a16:creationId xmlns:a16="http://schemas.microsoft.com/office/drawing/2014/main" id="{00000000-0008-0000-0E00-00001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50</xdr:row>
          <xdr:rowOff>180975</xdr:rowOff>
        </xdr:from>
        <xdr:to>
          <xdr:col>3</xdr:col>
          <xdr:colOff>561975</xdr:colOff>
          <xdr:row>51</xdr:row>
          <xdr:rowOff>180975</xdr:rowOff>
        </xdr:to>
        <xdr:sp macro="" textlink="">
          <xdr:nvSpPr>
            <xdr:cNvPr id="7189" name="Check Box 21" hidden="1">
              <a:extLst>
                <a:ext uri="{63B3BB69-23CF-44E3-9099-C40C66FF867C}">
                  <a14:compatExt spid="_x0000_s7189"/>
                </a:ext>
                <a:ext uri="{FF2B5EF4-FFF2-40B4-BE49-F238E27FC236}">
                  <a16:creationId xmlns:a16="http://schemas.microsoft.com/office/drawing/2014/main" id="{00000000-0008-0000-0E00-000015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xdr:col>
      <xdr:colOff>0</xdr:colOff>
      <xdr:row>0</xdr:row>
      <xdr:rowOff>0</xdr:rowOff>
    </xdr:from>
    <xdr:to>
      <xdr:col>2</xdr:col>
      <xdr:colOff>0</xdr:colOff>
      <xdr:row>0</xdr:row>
      <xdr:rowOff>516254</xdr:rowOff>
    </xdr:to>
    <xdr:pic>
      <xdr:nvPicPr>
        <xdr:cNvPr id="23" name="Picture 22">
          <a:extLst>
            <a:ext uri="{FF2B5EF4-FFF2-40B4-BE49-F238E27FC236}">
              <a16:creationId xmlns:a16="http://schemas.microsoft.com/office/drawing/2014/main" id="{00000000-0008-0000-0E00-000017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65301"/>
        <a:stretch/>
      </xdr:blipFill>
      <xdr:spPr>
        <a:xfrm>
          <a:off x="0" y="0"/>
          <a:ext cx="476250" cy="504824"/>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3</xdr:col>
          <xdr:colOff>276225</xdr:colOff>
          <xdr:row>98</xdr:row>
          <xdr:rowOff>180975</xdr:rowOff>
        </xdr:from>
        <xdr:to>
          <xdr:col>4</xdr:col>
          <xdr:colOff>238125</xdr:colOff>
          <xdr:row>99</xdr:row>
          <xdr:rowOff>180975</xdr:rowOff>
        </xdr:to>
        <xdr:sp macro="" textlink="">
          <xdr:nvSpPr>
            <xdr:cNvPr id="7206" name="Check Box 38" hidden="1">
              <a:extLst>
                <a:ext uri="{63B3BB69-23CF-44E3-9099-C40C66FF867C}">
                  <a14:compatExt spid="_x0000_s7206"/>
                </a:ext>
                <a:ext uri="{FF2B5EF4-FFF2-40B4-BE49-F238E27FC236}">
                  <a16:creationId xmlns:a16="http://schemas.microsoft.com/office/drawing/2014/main" id="{00000000-0008-0000-0E00-000026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100</xdr:row>
          <xdr:rowOff>0</xdr:rowOff>
        </xdr:from>
        <xdr:to>
          <xdr:col>4</xdr:col>
          <xdr:colOff>238125</xdr:colOff>
          <xdr:row>100</xdr:row>
          <xdr:rowOff>180975</xdr:rowOff>
        </xdr:to>
        <xdr:sp macro="" textlink="">
          <xdr:nvSpPr>
            <xdr:cNvPr id="7207" name="Check Box 39" hidden="1">
              <a:extLst>
                <a:ext uri="{63B3BB69-23CF-44E3-9099-C40C66FF867C}">
                  <a14:compatExt spid="_x0000_s7207"/>
                </a:ext>
                <a:ext uri="{FF2B5EF4-FFF2-40B4-BE49-F238E27FC236}">
                  <a16:creationId xmlns:a16="http://schemas.microsoft.com/office/drawing/2014/main" id="{00000000-0008-0000-0E00-000027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100</xdr:row>
          <xdr:rowOff>180975</xdr:rowOff>
        </xdr:from>
        <xdr:to>
          <xdr:col>4</xdr:col>
          <xdr:colOff>238125</xdr:colOff>
          <xdr:row>102</xdr:row>
          <xdr:rowOff>0</xdr:rowOff>
        </xdr:to>
        <xdr:sp macro="" textlink="">
          <xdr:nvSpPr>
            <xdr:cNvPr id="7208" name="Check Box 40" hidden="1">
              <a:extLst>
                <a:ext uri="{63B3BB69-23CF-44E3-9099-C40C66FF867C}">
                  <a14:compatExt spid="_x0000_s7208"/>
                </a:ext>
                <a:ext uri="{FF2B5EF4-FFF2-40B4-BE49-F238E27FC236}">
                  <a16:creationId xmlns:a16="http://schemas.microsoft.com/office/drawing/2014/main" id="{00000000-0008-0000-0E00-000028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101</xdr:row>
          <xdr:rowOff>180975</xdr:rowOff>
        </xdr:from>
        <xdr:to>
          <xdr:col>4</xdr:col>
          <xdr:colOff>257175</xdr:colOff>
          <xdr:row>103</xdr:row>
          <xdr:rowOff>0</xdr:rowOff>
        </xdr:to>
        <xdr:sp macro="" textlink="">
          <xdr:nvSpPr>
            <xdr:cNvPr id="7209" name="Check Box 41" hidden="1">
              <a:extLst>
                <a:ext uri="{63B3BB69-23CF-44E3-9099-C40C66FF867C}">
                  <a14:compatExt spid="_x0000_s7209"/>
                </a:ext>
                <a:ext uri="{FF2B5EF4-FFF2-40B4-BE49-F238E27FC236}">
                  <a16:creationId xmlns:a16="http://schemas.microsoft.com/office/drawing/2014/main" id="{00000000-0008-0000-0E00-000029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103</xdr:row>
          <xdr:rowOff>9525</xdr:rowOff>
        </xdr:from>
        <xdr:to>
          <xdr:col>4</xdr:col>
          <xdr:colOff>238125</xdr:colOff>
          <xdr:row>104</xdr:row>
          <xdr:rowOff>0</xdr:rowOff>
        </xdr:to>
        <xdr:sp macro="" textlink="">
          <xdr:nvSpPr>
            <xdr:cNvPr id="7210" name="Check Box 42" hidden="1">
              <a:extLst>
                <a:ext uri="{63B3BB69-23CF-44E3-9099-C40C66FF867C}">
                  <a14:compatExt spid="_x0000_s7210"/>
                </a:ext>
                <a:ext uri="{FF2B5EF4-FFF2-40B4-BE49-F238E27FC236}">
                  <a16:creationId xmlns:a16="http://schemas.microsoft.com/office/drawing/2014/main" id="{00000000-0008-0000-0E00-00002A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103</xdr:row>
          <xdr:rowOff>190500</xdr:rowOff>
        </xdr:from>
        <xdr:to>
          <xdr:col>4</xdr:col>
          <xdr:colOff>238125</xdr:colOff>
          <xdr:row>104</xdr:row>
          <xdr:rowOff>180975</xdr:rowOff>
        </xdr:to>
        <xdr:sp macro="" textlink="">
          <xdr:nvSpPr>
            <xdr:cNvPr id="7211" name="Check Box 43" hidden="1">
              <a:extLst>
                <a:ext uri="{63B3BB69-23CF-44E3-9099-C40C66FF867C}">
                  <a14:compatExt spid="_x0000_s7211"/>
                </a:ext>
                <a:ext uri="{FF2B5EF4-FFF2-40B4-BE49-F238E27FC236}">
                  <a16:creationId xmlns:a16="http://schemas.microsoft.com/office/drawing/2014/main" id="{00000000-0008-0000-0E00-00002B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105</xdr:row>
          <xdr:rowOff>0</xdr:rowOff>
        </xdr:from>
        <xdr:to>
          <xdr:col>4</xdr:col>
          <xdr:colOff>238125</xdr:colOff>
          <xdr:row>105</xdr:row>
          <xdr:rowOff>180975</xdr:rowOff>
        </xdr:to>
        <xdr:sp macro="" textlink="">
          <xdr:nvSpPr>
            <xdr:cNvPr id="7212" name="Check Box 44" hidden="1">
              <a:extLst>
                <a:ext uri="{63B3BB69-23CF-44E3-9099-C40C66FF867C}">
                  <a14:compatExt spid="_x0000_s7212"/>
                </a:ext>
                <a:ext uri="{FF2B5EF4-FFF2-40B4-BE49-F238E27FC236}">
                  <a16:creationId xmlns:a16="http://schemas.microsoft.com/office/drawing/2014/main" id="{00000000-0008-0000-0E00-00002C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107</xdr:row>
          <xdr:rowOff>0</xdr:rowOff>
        </xdr:from>
        <xdr:to>
          <xdr:col>4</xdr:col>
          <xdr:colOff>228600</xdr:colOff>
          <xdr:row>107</xdr:row>
          <xdr:rowOff>180975</xdr:rowOff>
        </xdr:to>
        <xdr:sp macro="" textlink="">
          <xdr:nvSpPr>
            <xdr:cNvPr id="7213" name="Check Box 45" hidden="1">
              <a:extLst>
                <a:ext uri="{63B3BB69-23CF-44E3-9099-C40C66FF867C}">
                  <a14:compatExt spid="_x0000_s7213"/>
                </a:ext>
                <a:ext uri="{FF2B5EF4-FFF2-40B4-BE49-F238E27FC236}">
                  <a16:creationId xmlns:a16="http://schemas.microsoft.com/office/drawing/2014/main" id="{00000000-0008-0000-0E00-00002D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107</xdr:row>
          <xdr:rowOff>190500</xdr:rowOff>
        </xdr:from>
        <xdr:to>
          <xdr:col>4</xdr:col>
          <xdr:colOff>228600</xdr:colOff>
          <xdr:row>108</xdr:row>
          <xdr:rowOff>180975</xdr:rowOff>
        </xdr:to>
        <xdr:sp macro="" textlink="">
          <xdr:nvSpPr>
            <xdr:cNvPr id="7214" name="Check Box 46" hidden="1">
              <a:extLst>
                <a:ext uri="{63B3BB69-23CF-44E3-9099-C40C66FF867C}">
                  <a14:compatExt spid="_x0000_s7214"/>
                </a:ext>
                <a:ext uri="{FF2B5EF4-FFF2-40B4-BE49-F238E27FC236}">
                  <a16:creationId xmlns:a16="http://schemas.microsoft.com/office/drawing/2014/main" id="{00000000-0008-0000-0E00-00002E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108</xdr:row>
          <xdr:rowOff>180975</xdr:rowOff>
        </xdr:from>
        <xdr:to>
          <xdr:col>4</xdr:col>
          <xdr:colOff>228600</xdr:colOff>
          <xdr:row>109</xdr:row>
          <xdr:rowOff>180975</xdr:rowOff>
        </xdr:to>
        <xdr:sp macro="" textlink="">
          <xdr:nvSpPr>
            <xdr:cNvPr id="7215" name="Check Box 47" hidden="1">
              <a:extLst>
                <a:ext uri="{63B3BB69-23CF-44E3-9099-C40C66FF867C}">
                  <a14:compatExt spid="_x0000_s7215"/>
                </a:ext>
                <a:ext uri="{FF2B5EF4-FFF2-40B4-BE49-F238E27FC236}">
                  <a16:creationId xmlns:a16="http://schemas.microsoft.com/office/drawing/2014/main" id="{00000000-0008-0000-0E00-00002F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304800</xdr:colOff>
          <xdr:row>78</xdr:row>
          <xdr:rowOff>200025</xdr:rowOff>
        </xdr:from>
        <xdr:to>
          <xdr:col>4</xdr:col>
          <xdr:colOff>0</xdr:colOff>
          <xdr:row>80</xdr:row>
          <xdr:rowOff>9525</xdr:rowOff>
        </xdr:to>
        <xdr:sp macro="" textlink="">
          <xdr:nvSpPr>
            <xdr:cNvPr id="7236" name="Check Box 68" hidden="1">
              <a:extLst>
                <a:ext uri="{63B3BB69-23CF-44E3-9099-C40C66FF867C}">
                  <a14:compatExt spid="_x0000_s7236"/>
                </a:ext>
                <a:ext uri="{FF2B5EF4-FFF2-40B4-BE49-F238E27FC236}">
                  <a16:creationId xmlns:a16="http://schemas.microsoft.com/office/drawing/2014/main" id="{00000000-0008-0000-0E00-00004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304800</xdr:colOff>
          <xdr:row>79</xdr:row>
          <xdr:rowOff>200025</xdr:rowOff>
        </xdr:from>
        <xdr:to>
          <xdr:col>4</xdr:col>
          <xdr:colOff>0</xdr:colOff>
          <xdr:row>81</xdr:row>
          <xdr:rowOff>28575</xdr:rowOff>
        </xdr:to>
        <xdr:sp macro="" textlink="">
          <xdr:nvSpPr>
            <xdr:cNvPr id="7237" name="Check Box 69" hidden="1">
              <a:extLst>
                <a:ext uri="{63B3BB69-23CF-44E3-9099-C40C66FF867C}">
                  <a14:compatExt spid="_x0000_s7237"/>
                </a:ext>
                <a:ext uri="{FF2B5EF4-FFF2-40B4-BE49-F238E27FC236}">
                  <a16:creationId xmlns:a16="http://schemas.microsoft.com/office/drawing/2014/main" id="{00000000-0008-0000-0E00-000045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304800</xdr:colOff>
          <xdr:row>81</xdr:row>
          <xdr:rowOff>9525</xdr:rowOff>
        </xdr:from>
        <xdr:to>
          <xdr:col>4</xdr:col>
          <xdr:colOff>0</xdr:colOff>
          <xdr:row>82</xdr:row>
          <xdr:rowOff>28575</xdr:rowOff>
        </xdr:to>
        <xdr:sp macro="" textlink="">
          <xdr:nvSpPr>
            <xdr:cNvPr id="7238" name="Check Box 70" hidden="1">
              <a:extLst>
                <a:ext uri="{63B3BB69-23CF-44E3-9099-C40C66FF867C}">
                  <a14:compatExt spid="_x0000_s7238"/>
                </a:ext>
                <a:ext uri="{FF2B5EF4-FFF2-40B4-BE49-F238E27FC236}">
                  <a16:creationId xmlns:a16="http://schemas.microsoft.com/office/drawing/2014/main" id="{00000000-0008-0000-0E00-000046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304800</xdr:colOff>
          <xdr:row>82</xdr:row>
          <xdr:rowOff>9525</xdr:rowOff>
        </xdr:from>
        <xdr:to>
          <xdr:col>4</xdr:col>
          <xdr:colOff>0</xdr:colOff>
          <xdr:row>83</xdr:row>
          <xdr:rowOff>38100</xdr:rowOff>
        </xdr:to>
        <xdr:sp macro="" textlink="">
          <xdr:nvSpPr>
            <xdr:cNvPr id="7239" name="Check Box 71" hidden="1">
              <a:extLst>
                <a:ext uri="{63B3BB69-23CF-44E3-9099-C40C66FF867C}">
                  <a14:compatExt spid="_x0000_s7239"/>
                </a:ext>
                <a:ext uri="{FF2B5EF4-FFF2-40B4-BE49-F238E27FC236}">
                  <a16:creationId xmlns:a16="http://schemas.microsoft.com/office/drawing/2014/main" id="{00000000-0008-0000-0E00-000047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257175</xdr:colOff>
          <xdr:row>79</xdr:row>
          <xdr:rowOff>0</xdr:rowOff>
        </xdr:from>
        <xdr:to>
          <xdr:col>5</xdr:col>
          <xdr:colOff>304800</xdr:colOff>
          <xdr:row>79</xdr:row>
          <xdr:rowOff>200025</xdr:rowOff>
        </xdr:to>
        <xdr:sp macro="" textlink="">
          <xdr:nvSpPr>
            <xdr:cNvPr id="7240" name="Check Box 72" hidden="1">
              <a:extLst>
                <a:ext uri="{63B3BB69-23CF-44E3-9099-C40C66FF867C}">
                  <a14:compatExt spid="_x0000_s7240"/>
                </a:ext>
                <a:ext uri="{FF2B5EF4-FFF2-40B4-BE49-F238E27FC236}">
                  <a16:creationId xmlns:a16="http://schemas.microsoft.com/office/drawing/2014/main" id="{00000000-0008-0000-0E00-000048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257175</xdr:colOff>
          <xdr:row>80</xdr:row>
          <xdr:rowOff>9525</xdr:rowOff>
        </xdr:from>
        <xdr:to>
          <xdr:col>5</xdr:col>
          <xdr:colOff>304800</xdr:colOff>
          <xdr:row>81</xdr:row>
          <xdr:rowOff>0</xdr:rowOff>
        </xdr:to>
        <xdr:sp macro="" textlink="">
          <xdr:nvSpPr>
            <xdr:cNvPr id="7241" name="Check Box 73" hidden="1">
              <a:extLst>
                <a:ext uri="{63B3BB69-23CF-44E3-9099-C40C66FF867C}">
                  <a14:compatExt spid="_x0000_s7241"/>
                </a:ext>
                <a:ext uri="{FF2B5EF4-FFF2-40B4-BE49-F238E27FC236}">
                  <a16:creationId xmlns:a16="http://schemas.microsoft.com/office/drawing/2014/main" id="{00000000-0008-0000-0E00-000049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257175</xdr:colOff>
          <xdr:row>81</xdr:row>
          <xdr:rowOff>28575</xdr:rowOff>
        </xdr:from>
        <xdr:to>
          <xdr:col>5</xdr:col>
          <xdr:colOff>304800</xdr:colOff>
          <xdr:row>82</xdr:row>
          <xdr:rowOff>0</xdr:rowOff>
        </xdr:to>
        <xdr:sp macro="" textlink="">
          <xdr:nvSpPr>
            <xdr:cNvPr id="7242" name="Check Box 74" hidden="1">
              <a:extLst>
                <a:ext uri="{63B3BB69-23CF-44E3-9099-C40C66FF867C}">
                  <a14:compatExt spid="_x0000_s7242"/>
                </a:ext>
                <a:ext uri="{FF2B5EF4-FFF2-40B4-BE49-F238E27FC236}">
                  <a16:creationId xmlns:a16="http://schemas.microsoft.com/office/drawing/2014/main" id="{00000000-0008-0000-0E00-00004A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257175</xdr:colOff>
          <xdr:row>82</xdr:row>
          <xdr:rowOff>28575</xdr:rowOff>
        </xdr:from>
        <xdr:to>
          <xdr:col>5</xdr:col>
          <xdr:colOff>304800</xdr:colOff>
          <xdr:row>83</xdr:row>
          <xdr:rowOff>9525</xdr:rowOff>
        </xdr:to>
        <xdr:sp macro="" textlink="">
          <xdr:nvSpPr>
            <xdr:cNvPr id="7243" name="Check Box 75" hidden="1">
              <a:extLst>
                <a:ext uri="{63B3BB69-23CF-44E3-9099-C40C66FF867C}">
                  <a14:compatExt spid="_x0000_s7243"/>
                </a:ext>
                <a:ext uri="{FF2B5EF4-FFF2-40B4-BE49-F238E27FC236}">
                  <a16:creationId xmlns:a16="http://schemas.microsoft.com/office/drawing/2014/main" id="{00000000-0008-0000-0E00-00004B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3800475</xdr:colOff>
          <xdr:row>9</xdr:row>
          <xdr:rowOff>428625</xdr:rowOff>
        </xdr:from>
        <xdr:to>
          <xdr:col>2</xdr:col>
          <xdr:colOff>3990975</xdr:colOff>
          <xdr:row>11</xdr:row>
          <xdr:rowOff>95250</xdr:rowOff>
        </xdr:to>
        <xdr:sp macro="" textlink="">
          <xdr:nvSpPr>
            <xdr:cNvPr id="7244" name="Check Box 76" hidden="1">
              <a:extLst>
                <a:ext uri="{63B3BB69-23CF-44E3-9099-C40C66FF867C}">
                  <a14:compatExt spid="_x0000_s7244"/>
                </a:ext>
                <a:ext uri="{FF2B5EF4-FFF2-40B4-BE49-F238E27FC236}">
                  <a16:creationId xmlns:a16="http://schemas.microsoft.com/office/drawing/2014/main" id="{00000000-0008-0000-0E00-00004C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504825</xdr:colOff>
          <xdr:row>55</xdr:row>
          <xdr:rowOff>561975</xdr:rowOff>
        </xdr:from>
        <xdr:to>
          <xdr:col>6</xdr:col>
          <xdr:colOff>38100</xdr:colOff>
          <xdr:row>57</xdr:row>
          <xdr:rowOff>47625</xdr:rowOff>
        </xdr:to>
        <xdr:sp macro="" textlink="">
          <xdr:nvSpPr>
            <xdr:cNvPr id="7245" name="Check Box 77" hidden="1">
              <a:extLst>
                <a:ext uri="{63B3BB69-23CF-44E3-9099-C40C66FF867C}">
                  <a14:compatExt spid="_x0000_s7245"/>
                </a:ext>
                <a:ext uri="{FF2B5EF4-FFF2-40B4-BE49-F238E27FC236}">
                  <a16:creationId xmlns:a16="http://schemas.microsoft.com/office/drawing/2014/main" id="{00000000-0008-0000-0E00-00004D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485775</xdr:colOff>
          <xdr:row>64</xdr:row>
          <xdr:rowOff>533400</xdr:rowOff>
        </xdr:from>
        <xdr:to>
          <xdr:col>8</xdr:col>
          <xdr:colOff>47625</xdr:colOff>
          <xdr:row>66</xdr:row>
          <xdr:rowOff>28575</xdr:rowOff>
        </xdr:to>
        <xdr:sp macro="" textlink="">
          <xdr:nvSpPr>
            <xdr:cNvPr id="7246" name="Check Box 78" hidden="1">
              <a:extLst>
                <a:ext uri="{63B3BB69-23CF-44E3-9099-C40C66FF867C}">
                  <a14:compatExt spid="_x0000_s7246"/>
                </a:ext>
                <a:ext uri="{FF2B5EF4-FFF2-40B4-BE49-F238E27FC236}">
                  <a16:creationId xmlns:a16="http://schemas.microsoft.com/office/drawing/2014/main" id="{00000000-0008-0000-0E00-00004E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125</xdr:row>
          <xdr:rowOff>0</xdr:rowOff>
        </xdr:from>
        <xdr:to>
          <xdr:col>3</xdr:col>
          <xdr:colOff>542925</xdr:colOff>
          <xdr:row>125</xdr:row>
          <xdr:rowOff>209550</xdr:rowOff>
        </xdr:to>
        <xdr:sp macro="" textlink="">
          <xdr:nvSpPr>
            <xdr:cNvPr id="7274" name="Check Box 106" hidden="1">
              <a:extLst>
                <a:ext uri="{63B3BB69-23CF-44E3-9099-C40C66FF867C}">
                  <a14:compatExt spid="_x0000_s7274"/>
                </a:ext>
                <a:ext uri="{FF2B5EF4-FFF2-40B4-BE49-F238E27FC236}">
                  <a16:creationId xmlns:a16="http://schemas.microsoft.com/office/drawing/2014/main" id="{00000000-0008-0000-0E00-00006A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126</xdr:row>
          <xdr:rowOff>0</xdr:rowOff>
        </xdr:from>
        <xdr:to>
          <xdr:col>3</xdr:col>
          <xdr:colOff>542925</xdr:colOff>
          <xdr:row>126</xdr:row>
          <xdr:rowOff>209550</xdr:rowOff>
        </xdr:to>
        <xdr:sp macro="" textlink="">
          <xdr:nvSpPr>
            <xdr:cNvPr id="7275" name="Check Box 107" hidden="1">
              <a:extLst>
                <a:ext uri="{63B3BB69-23CF-44E3-9099-C40C66FF867C}">
                  <a14:compatExt spid="_x0000_s7275"/>
                </a:ext>
                <a:ext uri="{FF2B5EF4-FFF2-40B4-BE49-F238E27FC236}">
                  <a16:creationId xmlns:a16="http://schemas.microsoft.com/office/drawing/2014/main" id="{00000000-0008-0000-0E00-00006B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127</xdr:row>
          <xdr:rowOff>0</xdr:rowOff>
        </xdr:from>
        <xdr:to>
          <xdr:col>3</xdr:col>
          <xdr:colOff>542925</xdr:colOff>
          <xdr:row>128</xdr:row>
          <xdr:rowOff>9525</xdr:rowOff>
        </xdr:to>
        <xdr:sp macro="" textlink="">
          <xdr:nvSpPr>
            <xdr:cNvPr id="7276" name="Check Box 108" hidden="1">
              <a:extLst>
                <a:ext uri="{63B3BB69-23CF-44E3-9099-C40C66FF867C}">
                  <a14:compatExt spid="_x0000_s7276"/>
                </a:ext>
                <a:ext uri="{FF2B5EF4-FFF2-40B4-BE49-F238E27FC236}">
                  <a16:creationId xmlns:a16="http://schemas.microsoft.com/office/drawing/2014/main" id="{00000000-0008-0000-0E00-00006C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128</xdr:row>
          <xdr:rowOff>0</xdr:rowOff>
        </xdr:from>
        <xdr:to>
          <xdr:col>3</xdr:col>
          <xdr:colOff>542925</xdr:colOff>
          <xdr:row>129</xdr:row>
          <xdr:rowOff>9525</xdr:rowOff>
        </xdr:to>
        <xdr:sp macro="" textlink="">
          <xdr:nvSpPr>
            <xdr:cNvPr id="7277" name="Check Box 109" hidden="1">
              <a:extLst>
                <a:ext uri="{63B3BB69-23CF-44E3-9099-C40C66FF867C}">
                  <a14:compatExt spid="_x0000_s7277"/>
                </a:ext>
                <a:ext uri="{FF2B5EF4-FFF2-40B4-BE49-F238E27FC236}">
                  <a16:creationId xmlns:a16="http://schemas.microsoft.com/office/drawing/2014/main" id="{00000000-0008-0000-0E00-00006D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129</xdr:row>
          <xdr:rowOff>0</xdr:rowOff>
        </xdr:from>
        <xdr:to>
          <xdr:col>3</xdr:col>
          <xdr:colOff>542925</xdr:colOff>
          <xdr:row>130</xdr:row>
          <xdr:rowOff>9525</xdr:rowOff>
        </xdr:to>
        <xdr:sp macro="" textlink="">
          <xdr:nvSpPr>
            <xdr:cNvPr id="7278" name="Check Box 110" hidden="1">
              <a:extLst>
                <a:ext uri="{63B3BB69-23CF-44E3-9099-C40C66FF867C}">
                  <a14:compatExt spid="_x0000_s7278"/>
                </a:ext>
                <a:ext uri="{FF2B5EF4-FFF2-40B4-BE49-F238E27FC236}">
                  <a16:creationId xmlns:a16="http://schemas.microsoft.com/office/drawing/2014/main" id="{00000000-0008-0000-0E00-00006E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130</xdr:row>
          <xdr:rowOff>0</xdr:rowOff>
        </xdr:from>
        <xdr:to>
          <xdr:col>3</xdr:col>
          <xdr:colOff>542925</xdr:colOff>
          <xdr:row>130</xdr:row>
          <xdr:rowOff>209550</xdr:rowOff>
        </xdr:to>
        <xdr:sp macro="" textlink="">
          <xdr:nvSpPr>
            <xdr:cNvPr id="7279" name="Check Box 111" hidden="1">
              <a:extLst>
                <a:ext uri="{63B3BB69-23CF-44E3-9099-C40C66FF867C}">
                  <a14:compatExt spid="_x0000_s7279"/>
                </a:ext>
                <a:ext uri="{FF2B5EF4-FFF2-40B4-BE49-F238E27FC236}">
                  <a16:creationId xmlns:a16="http://schemas.microsoft.com/office/drawing/2014/main" id="{00000000-0008-0000-0E00-00006F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131</xdr:row>
          <xdr:rowOff>0</xdr:rowOff>
        </xdr:from>
        <xdr:to>
          <xdr:col>3</xdr:col>
          <xdr:colOff>542925</xdr:colOff>
          <xdr:row>132</xdr:row>
          <xdr:rowOff>9525</xdr:rowOff>
        </xdr:to>
        <xdr:sp macro="" textlink="">
          <xdr:nvSpPr>
            <xdr:cNvPr id="7280" name="Check Box 112" hidden="1">
              <a:extLst>
                <a:ext uri="{63B3BB69-23CF-44E3-9099-C40C66FF867C}">
                  <a14:compatExt spid="_x0000_s7280"/>
                </a:ext>
                <a:ext uri="{FF2B5EF4-FFF2-40B4-BE49-F238E27FC236}">
                  <a16:creationId xmlns:a16="http://schemas.microsoft.com/office/drawing/2014/main" id="{00000000-0008-0000-0E00-000070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132</xdr:row>
          <xdr:rowOff>0</xdr:rowOff>
        </xdr:from>
        <xdr:to>
          <xdr:col>3</xdr:col>
          <xdr:colOff>542925</xdr:colOff>
          <xdr:row>133</xdr:row>
          <xdr:rowOff>9525</xdr:rowOff>
        </xdr:to>
        <xdr:sp macro="" textlink="">
          <xdr:nvSpPr>
            <xdr:cNvPr id="7281" name="Check Box 113" hidden="1">
              <a:extLst>
                <a:ext uri="{63B3BB69-23CF-44E3-9099-C40C66FF867C}">
                  <a14:compatExt spid="_x0000_s7281"/>
                </a:ext>
                <a:ext uri="{FF2B5EF4-FFF2-40B4-BE49-F238E27FC236}">
                  <a16:creationId xmlns:a16="http://schemas.microsoft.com/office/drawing/2014/main" id="{00000000-0008-0000-0E00-00007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133</xdr:row>
          <xdr:rowOff>0</xdr:rowOff>
        </xdr:from>
        <xdr:to>
          <xdr:col>3</xdr:col>
          <xdr:colOff>542925</xdr:colOff>
          <xdr:row>134</xdr:row>
          <xdr:rowOff>9525</xdr:rowOff>
        </xdr:to>
        <xdr:sp macro="" textlink="">
          <xdr:nvSpPr>
            <xdr:cNvPr id="7282" name="Check Box 114" hidden="1">
              <a:extLst>
                <a:ext uri="{63B3BB69-23CF-44E3-9099-C40C66FF867C}">
                  <a14:compatExt spid="_x0000_s7282"/>
                </a:ext>
                <a:ext uri="{FF2B5EF4-FFF2-40B4-BE49-F238E27FC236}">
                  <a16:creationId xmlns:a16="http://schemas.microsoft.com/office/drawing/2014/main" id="{00000000-0008-0000-0E00-00007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134</xdr:row>
          <xdr:rowOff>0</xdr:rowOff>
        </xdr:from>
        <xdr:to>
          <xdr:col>3</xdr:col>
          <xdr:colOff>542925</xdr:colOff>
          <xdr:row>135</xdr:row>
          <xdr:rowOff>9525</xdr:rowOff>
        </xdr:to>
        <xdr:sp macro="" textlink="">
          <xdr:nvSpPr>
            <xdr:cNvPr id="7283" name="Check Box 115" hidden="1">
              <a:extLst>
                <a:ext uri="{63B3BB69-23CF-44E3-9099-C40C66FF867C}">
                  <a14:compatExt spid="_x0000_s7283"/>
                </a:ext>
                <a:ext uri="{FF2B5EF4-FFF2-40B4-BE49-F238E27FC236}">
                  <a16:creationId xmlns:a16="http://schemas.microsoft.com/office/drawing/2014/main" id="{00000000-0008-0000-0E00-00007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135</xdr:row>
          <xdr:rowOff>0</xdr:rowOff>
        </xdr:from>
        <xdr:to>
          <xdr:col>3</xdr:col>
          <xdr:colOff>542925</xdr:colOff>
          <xdr:row>136</xdr:row>
          <xdr:rowOff>9525</xdr:rowOff>
        </xdr:to>
        <xdr:sp macro="" textlink="">
          <xdr:nvSpPr>
            <xdr:cNvPr id="7284" name="Check Box 116" hidden="1">
              <a:extLst>
                <a:ext uri="{63B3BB69-23CF-44E3-9099-C40C66FF867C}">
                  <a14:compatExt spid="_x0000_s7284"/>
                </a:ext>
                <a:ext uri="{FF2B5EF4-FFF2-40B4-BE49-F238E27FC236}">
                  <a16:creationId xmlns:a16="http://schemas.microsoft.com/office/drawing/2014/main" id="{00000000-0008-0000-0E00-00007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136</xdr:row>
          <xdr:rowOff>0</xdr:rowOff>
        </xdr:from>
        <xdr:to>
          <xdr:col>3</xdr:col>
          <xdr:colOff>542925</xdr:colOff>
          <xdr:row>136</xdr:row>
          <xdr:rowOff>209550</xdr:rowOff>
        </xdr:to>
        <xdr:sp macro="" textlink="">
          <xdr:nvSpPr>
            <xdr:cNvPr id="7285" name="Check Box 117" hidden="1">
              <a:extLst>
                <a:ext uri="{63B3BB69-23CF-44E3-9099-C40C66FF867C}">
                  <a14:compatExt spid="_x0000_s7285"/>
                </a:ext>
                <a:ext uri="{FF2B5EF4-FFF2-40B4-BE49-F238E27FC236}">
                  <a16:creationId xmlns:a16="http://schemas.microsoft.com/office/drawing/2014/main" id="{00000000-0008-0000-0E00-000075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137</xdr:row>
          <xdr:rowOff>0</xdr:rowOff>
        </xdr:from>
        <xdr:to>
          <xdr:col>3</xdr:col>
          <xdr:colOff>542925</xdr:colOff>
          <xdr:row>137</xdr:row>
          <xdr:rowOff>209550</xdr:rowOff>
        </xdr:to>
        <xdr:sp macro="" textlink="">
          <xdr:nvSpPr>
            <xdr:cNvPr id="7286" name="Check Box 118" hidden="1">
              <a:extLst>
                <a:ext uri="{63B3BB69-23CF-44E3-9099-C40C66FF867C}">
                  <a14:compatExt spid="_x0000_s7286"/>
                </a:ext>
                <a:ext uri="{FF2B5EF4-FFF2-40B4-BE49-F238E27FC236}">
                  <a16:creationId xmlns:a16="http://schemas.microsoft.com/office/drawing/2014/main" id="{00000000-0008-0000-0E00-000076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138</xdr:row>
          <xdr:rowOff>0</xdr:rowOff>
        </xdr:from>
        <xdr:to>
          <xdr:col>3</xdr:col>
          <xdr:colOff>542925</xdr:colOff>
          <xdr:row>138</xdr:row>
          <xdr:rowOff>209550</xdr:rowOff>
        </xdr:to>
        <xdr:sp macro="" textlink="">
          <xdr:nvSpPr>
            <xdr:cNvPr id="7287" name="Check Box 119" hidden="1">
              <a:extLst>
                <a:ext uri="{63B3BB69-23CF-44E3-9099-C40C66FF867C}">
                  <a14:compatExt spid="_x0000_s7287"/>
                </a:ext>
                <a:ext uri="{FF2B5EF4-FFF2-40B4-BE49-F238E27FC236}">
                  <a16:creationId xmlns:a16="http://schemas.microsoft.com/office/drawing/2014/main" id="{00000000-0008-0000-0E00-000077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139</xdr:row>
          <xdr:rowOff>0</xdr:rowOff>
        </xdr:from>
        <xdr:to>
          <xdr:col>3</xdr:col>
          <xdr:colOff>542925</xdr:colOff>
          <xdr:row>139</xdr:row>
          <xdr:rowOff>209550</xdr:rowOff>
        </xdr:to>
        <xdr:sp macro="" textlink="">
          <xdr:nvSpPr>
            <xdr:cNvPr id="7288" name="Check Box 120" hidden="1">
              <a:extLst>
                <a:ext uri="{63B3BB69-23CF-44E3-9099-C40C66FF867C}">
                  <a14:compatExt spid="_x0000_s7288"/>
                </a:ext>
                <a:ext uri="{FF2B5EF4-FFF2-40B4-BE49-F238E27FC236}">
                  <a16:creationId xmlns:a16="http://schemas.microsoft.com/office/drawing/2014/main" id="{00000000-0008-0000-0E00-000078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140</xdr:row>
          <xdr:rowOff>0</xdr:rowOff>
        </xdr:from>
        <xdr:to>
          <xdr:col>3</xdr:col>
          <xdr:colOff>542925</xdr:colOff>
          <xdr:row>141</xdr:row>
          <xdr:rowOff>28575</xdr:rowOff>
        </xdr:to>
        <xdr:sp macro="" textlink="">
          <xdr:nvSpPr>
            <xdr:cNvPr id="7289" name="Check Box 121" hidden="1">
              <a:extLst>
                <a:ext uri="{63B3BB69-23CF-44E3-9099-C40C66FF867C}">
                  <a14:compatExt spid="_x0000_s7289"/>
                </a:ext>
                <a:ext uri="{FF2B5EF4-FFF2-40B4-BE49-F238E27FC236}">
                  <a16:creationId xmlns:a16="http://schemas.microsoft.com/office/drawing/2014/main" id="{00000000-0008-0000-0E00-000079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141</xdr:row>
          <xdr:rowOff>0</xdr:rowOff>
        </xdr:from>
        <xdr:to>
          <xdr:col>3</xdr:col>
          <xdr:colOff>542925</xdr:colOff>
          <xdr:row>142</xdr:row>
          <xdr:rowOff>28575</xdr:rowOff>
        </xdr:to>
        <xdr:sp macro="" textlink="">
          <xdr:nvSpPr>
            <xdr:cNvPr id="7290" name="Check Box 122" hidden="1">
              <a:extLst>
                <a:ext uri="{63B3BB69-23CF-44E3-9099-C40C66FF867C}">
                  <a14:compatExt spid="_x0000_s7290"/>
                </a:ext>
                <a:ext uri="{FF2B5EF4-FFF2-40B4-BE49-F238E27FC236}">
                  <a16:creationId xmlns:a16="http://schemas.microsoft.com/office/drawing/2014/main" id="{00000000-0008-0000-0E00-00007A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142</xdr:row>
          <xdr:rowOff>0</xdr:rowOff>
        </xdr:from>
        <xdr:to>
          <xdr:col>3</xdr:col>
          <xdr:colOff>542925</xdr:colOff>
          <xdr:row>143</xdr:row>
          <xdr:rowOff>28575</xdr:rowOff>
        </xdr:to>
        <xdr:sp macro="" textlink="">
          <xdr:nvSpPr>
            <xdr:cNvPr id="7291" name="Check Box 123" hidden="1">
              <a:extLst>
                <a:ext uri="{63B3BB69-23CF-44E3-9099-C40C66FF867C}">
                  <a14:compatExt spid="_x0000_s7291"/>
                </a:ext>
                <a:ext uri="{FF2B5EF4-FFF2-40B4-BE49-F238E27FC236}">
                  <a16:creationId xmlns:a16="http://schemas.microsoft.com/office/drawing/2014/main" id="{00000000-0008-0000-0E00-00007B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143</xdr:row>
          <xdr:rowOff>0</xdr:rowOff>
        </xdr:from>
        <xdr:to>
          <xdr:col>3</xdr:col>
          <xdr:colOff>542925</xdr:colOff>
          <xdr:row>144</xdr:row>
          <xdr:rowOff>28575</xdr:rowOff>
        </xdr:to>
        <xdr:sp macro="" textlink="">
          <xdr:nvSpPr>
            <xdr:cNvPr id="7292" name="Check Box 124" hidden="1">
              <a:extLst>
                <a:ext uri="{63B3BB69-23CF-44E3-9099-C40C66FF867C}">
                  <a14:compatExt spid="_x0000_s7292"/>
                </a:ext>
                <a:ext uri="{FF2B5EF4-FFF2-40B4-BE49-F238E27FC236}">
                  <a16:creationId xmlns:a16="http://schemas.microsoft.com/office/drawing/2014/main" id="{00000000-0008-0000-0E00-00007C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144</xdr:row>
          <xdr:rowOff>0</xdr:rowOff>
        </xdr:from>
        <xdr:to>
          <xdr:col>3</xdr:col>
          <xdr:colOff>542925</xdr:colOff>
          <xdr:row>145</xdr:row>
          <xdr:rowOff>28575</xdr:rowOff>
        </xdr:to>
        <xdr:sp macro="" textlink="">
          <xdr:nvSpPr>
            <xdr:cNvPr id="7293" name="Check Box 125" hidden="1">
              <a:extLst>
                <a:ext uri="{63B3BB69-23CF-44E3-9099-C40C66FF867C}">
                  <a14:compatExt spid="_x0000_s7293"/>
                </a:ext>
                <a:ext uri="{FF2B5EF4-FFF2-40B4-BE49-F238E27FC236}">
                  <a16:creationId xmlns:a16="http://schemas.microsoft.com/office/drawing/2014/main" id="{00000000-0008-0000-0E00-00007D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145</xdr:row>
          <xdr:rowOff>0</xdr:rowOff>
        </xdr:from>
        <xdr:to>
          <xdr:col>3</xdr:col>
          <xdr:colOff>542925</xdr:colOff>
          <xdr:row>146</xdr:row>
          <xdr:rowOff>28575</xdr:rowOff>
        </xdr:to>
        <xdr:sp macro="" textlink="">
          <xdr:nvSpPr>
            <xdr:cNvPr id="7294" name="Check Box 126" hidden="1">
              <a:extLst>
                <a:ext uri="{63B3BB69-23CF-44E3-9099-C40C66FF867C}">
                  <a14:compatExt spid="_x0000_s7294"/>
                </a:ext>
                <a:ext uri="{FF2B5EF4-FFF2-40B4-BE49-F238E27FC236}">
                  <a16:creationId xmlns:a16="http://schemas.microsoft.com/office/drawing/2014/main" id="{00000000-0008-0000-0E00-00007E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146</xdr:row>
          <xdr:rowOff>0</xdr:rowOff>
        </xdr:from>
        <xdr:to>
          <xdr:col>3</xdr:col>
          <xdr:colOff>542925</xdr:colOff>
          <xdr:row>147</xdr:row>
          <xdr:rowOff>28575</xdr:rowOff>
        </xdr:to>
        <xdr:sp macro="" textlink="">
          <xdr:nvSpPr>
            <xdr:cNvPr id="7295" name="Check Box 127" hidden="1">
              <a:extLst>
                <a:ext uri="{63B3BB69-23CF-44E3-9099-C40C66FF867C}">
                  <a14:compatExt spid="_x0000_s7295"/>
                </a:ext>
                <a:ext uri="{FF2B5EF4-FFF2-40B4-BE49-F238E27FC236}">
                  <a16:creationId xmlns:a16="http://schemas.microsoft.com/office/drawing/2014/main" id="{00000000-0008-0000-0E00-00007F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147</xdr:row>
          <xdr:rowOff>0</xdr:rowOff>
        </xdr:from>
        <xdr:to>
          <xdr:col>3</xdr:col>
          <xdr:colOff>542925</xdr:colOff>
          <xdr:row>148</xdr:row>
          <xdr:rowOff>9525</xdr:rowOff>
        </xdr:to>
        <xdr:sp macro="" textlink="">
          <xdr:nvSpPr>
            <xdr:cNvPr id="7296" name="Check Box 128" hidden="1">
              <a:extLst>
                <a:ext uri="{63B3BB69-23CF-44E3-9099-C40C66FF867C}">
                  <a14:compatExt spid="_x0000_s7296"/>
                </a:ext>
                <a:ext uri="{FF2B5EF4-FFF2-40B4-BE49-F238E27FC236}">
                  <a16:creationId xmlns:a16="http://schemas.microsoft.com/office/drawing/2014/main" id="{00000000-0008-0000-0E00-000080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148</xdr:row>
          <xdr:rowOff>0</xdr:rowOff>
        </xdr:from>
        <xdr:to>
          <xdr:col>3</xdr:col>
          <xdr:colOff>542925</xdr:colOff>
          <xdr:row>149</xdr:row>
          <xdr:rowOff>28575</xdr:rowOff>
        </xdr:to>
        <xdr:sp macro="" textlink="">
          <xdr:nvSpPr>
            <xdr:cNvPr id="7297" name="Check Box 129" hidden="1">
              <a:extLst>
                <a:ext uri="{63B3BB69-23CF-44E3-9099-C40C66FF867C}">
                  <a14:compatExt spid="_x0000_s7297"/>
                </a:ext>
                <a:ext uri="{FF2B5EF4-FFF2-40B4-BE49-F238E27FC236}">
                  <a16:creationId xmlns:a16="http://schemas.microsoft.com/office/drawing/2014/main" id="{00000000-0008-0000-0E00-00008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149</xdr:row>
          <xdr:rowOff>0</xdr:rowOff>
        </xdr:from>
        <xdr:to>
          <xdr:col>3</xdr:col>
          <xdr:colOff>542925</xdr:colOff>
          <xdr:row>150</xdr:row>
          <xdr:rowOff>9525</xdr:rowOff>
        </xdr:to>
        <xdr:sp macro="" textlink="">
          <xdr:nvSpPr>
            <xdr:cNvPr id="7298" name="Check Box 130" hidden="1">
              <a:extLst>
                <a:ext uri="{63B3BB69-23CF-44E3-9099-C40C66FF867C}">
                  <a14:compatExt spid="_x0000_s7298"/>
                </a:ext>
                <a:ext uri="{FF2B5EF4-FFF2-40B4-BE49-F238E27FC236}">
                  <a16:creationId xmlns:a16="http://schemas.microsoft.com/office/drawing/2014/main" id="{00000000-0008-0000-0E00-00008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127</xdr:row>
          <xdr:rowOff>0</xdr:rowOff>
        </xdr:from>
        <xdr:to>
          <xdr:col>3</xdr:col>
          <xdr:colOff>542925</xdr:colOff>
          <xdr:row>128</xdr:row>
          <xdr:rowOff>9525</xdr:rowOff>
        </xdr:to>
        <xdr:sp macro="" textlink="">
          <xdr:nvSpPr>
            <xdr:cNvPr id="7299" name="Check Box 131" hidden="1">
              <a:extLst>
                <a:ext uri="{63B3BB69-23CF-44E3-9099-C40C66FF867C}">
                  <a14:compatExt spid="_x0000_s7299"/>
                </a:ext>
                <a:ext uri="{FF2B5EF4-FFF2-40B4-BE49-F238E27FC236}">
                  <a16:creationId xmlns:a16="http://schemas.microsoft.com/office/drawing/2014/main" id="{00000000-0008-0000-0E00-00008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128</xdr:row>
          <xdr:rowOff>0</xdr:rowOff>
        </xdr:from>
        <xdr:to>
          <xdr:col>3</xdr:col>
          <xdr:colOff>542925</xdr:colOff>
          <xdr:row>129</xdr:row>
          <xdr:rowOff>9525</xdr:rowOff>
        </xdr:to>
        <xdr:sp macro="" textlink="">
          <xdr:nvSpPr>
            <xdr:cNvPr id="7300" name="Check Box 132" hidden="1">
              <a:extLst>
                <a:ext uri="{63B3BB69-23CF-44E3-9099-C40C66FF867C}">
                  <a14:compatExt spid="_x0000_s7300"/>
                </a:ext>
                <a:ext uri="{FF2B5EF4-FFF2-40B4-BE49-F238E27FC236}">
                  <a16:creationId xmlns:a16="http://schemas.microsoft.com/office/drawing/2014/main" id="{00000000-0008-0000-0E00-00008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129</xdr:row>
          <xdr:rowOff>0</xdr:rowOff>
        </xdr:from>
        <xdr:to>
          <xdr:col>3</xdr:col>
          <xdr:colOff>542925</xdr:colOff>
          <xdr:row>130</xdr:row>
          <xdr:rowOff>9525</xdr:rowOff>
        </xdr:to>
        <xdr:sp macro="" textlink="">
          <xdr:nvSpPr>
            <xdr:cNvPr id="7301" name="Check Box 133" hidden="1">
              <a:extLst>
                <a:ext uri="{63B3BB69-23CF-44E3-9099-C40C66FF867C}">
                  <a14:compatExt spid="_x0000_s7301"/>
                </a:ext>
                <a:ext uri="{FF2B5EF4-FFF2-40B4-BE49-F238E27FC236}">
                  <a16:creationId xmlns:a16="http://schemas.microsoft.com/office/drawing/2014/main" id="{00000000-0008-0000-0E00-000085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130</xdr:row>
          <xdr:rowOff>0</xdr:rowOff>
        </xdr:from>
        <xdr:to>
          <xdr:col>3</xdr:col>
          <xdr:colOff>542925</xdr:colOff>
          <xdr:row>130</xdr:row>
          <xdr:rowOff>209550</xdr:rowOff>
        </xdr:to>
        <xdr:sp macro="" textlink="">
          <xdr:nvSpPr>
            <xdr:cNvPr id="7302" name="Check Box 134" hidden="1">
              <a:extLst>
                <a:ext uri="{63B3BB69-23CF-44E3-9099-C40C66FF867C}">
                  <a14:compatExt spid="_x0000_s7302"/>
                </a:ext>
                <a:ext uri="{FF2B5EF4-FFF2-40B4-BE49-F238E27FC236}">
                  <a16:creationId xmlns:a16="http://schemas.microsoft.com/office/drawing/2014/main" id="{00000000-0008-0000-0E00-000086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131</xdr:row>
          <xdr:rowOff>0</xdr:rowOff>
        </xdr:from>
        <xdr:to>
          <xdr:col>3</xdr:col>
          <xdr:colOff>542925</xdr:colOff>
          <xdr:row>132</xdr:row>
          <xdr:rowOff>9525</xdr:rowOff>
        </xdr:to>
        <xdr:sp macro="" textlink="">
          <xdr:nvSpPr>
            <xdr:cNvPr id="7303" name="Check Box 135" hidden="1">
              <a:extLst>
                <a:ext uri="{63B3BB69-23CF-44E3-9099-C40C66FF867C}">
                  <a14:compatExt spid="_x0000_s7303"/>
                </a:ext>
                <a:ext uri="{FF2B5EF4-FFF2-40B4-BE49-F238E27FC236}">
                  <a16:creationId xmlns:a16="http://schemas.microsoft.com/office/drawing/2014/main" id="{00000000-0008-0000-0E00-000087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132</xdr:row>
          <xdr:rowOff>0</xdr:rowOff>
        </xdr:from>
        <xdr:to>
          <xdr:col>3</xdr:col>
          <xdr:colOff>542925</xdr:colOff>
          <xdr:row>133</xdr:row>
          <xdr:rowOff>9525</xdr:rowOff>
        </xdr:to>
        <xdr:sp macro="" textlink="">
          <xdr:nvSpPr>
            <xdr:cNvPr id="7304" name="Check Box 136" hidden="1">
              <a:extLst>
                <a:ext uri="{63B3BB69-23CF-44E3-9099-C40C66FF867C}">
                  <a14:compatExt spid="_x0000_s7304"/>
                </a:ext>
                <a:ext uri="{FF2B5EF4-FFF2-40B4-BE49-F238E27FC236}">
                  <a16:creationId xmlns:a16="http://schemas.microsoft.com/office/drawing/2014/main" id="{00000000-0008-0000-0E00-000088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133</xdr:row>
          <xdr:rowOff>0</xdr:rowOff>
        </xdr:from>
        <xdr:to>
          <xdr:col>3</xdr:col>
          <xdr:colOff>542925</xdr:colOff>
          <xdr:row>134</xdr:row>
          <xdr:rowOff>9525</xdr:rowOff>
        </xdr:to>
        <xdr:sp macro="" textlink="">
          <xdr:nvSpPr>
            <xdr:cNvPr id="7305" name="Check Box 137" hidden="1">
              <a:extLst>
                <a:ext uri="{63B3BB69-23CF-44E3-9099-C40C66FF867C}">
                  <a14:compatExt spid="_x0000_s7305"/>
                </a:ext>
                <a:ext uri="{FF2B5EF4-FFF2-40B4-BE49-F238E27FC236}">
                  <a16:creationId xmlns:a16="http://schemas.microsoft.com/office/drawing/2014/main" id="{00000000-0008-0000-0E00-000089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134</xdr:row>
          <xdr:rowOff>0</xdr:rowOff>
        </xdr:from>
        <xdr:to>
          <xdr:col>3</xdr:col>
          <xdr:colOff>542925</xdr:colOff>
          <xdr:row>135</xdr:row>
          <xdr:rowOff>9525</xdr:rowOff>
        </xdr:to>
        <xdr:sp macro="" textlink="">
          <xdr:nvSpPr>
            <xdr:cNvPr id="7306" name="Check Box 138" hidden="1">
              <a:extLst>
                <a:ext uri="{63B3BB69-23CF-44E3-9099-C40C66FF867C}">
                  <a14:compatExt spid="_x0000_s7306"/>
                </a:ext>
                <a:ext uri="{FF2B5EF4-FFF2-40B4-BE49-F238E27FC236}">
                  <a16:creationId xmlns:a16="http://schemas.microsoft.com/office/drawing/2014/main" id="{00000000-0008-0000-0E00-00008A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135</xdr:row>
          <xdr:rowOff>0</xdr:rowOff>
        </xdr:from>
        <xdr:to>
          <xdr:col>3</xdr:col>
          <xdr:colOff>542925</xdr:colOff>
          <xdr:row>136</xdr:row>
          <xdr:rowOff>9525</xdr:rowOff>
        </xdr:to>
        <xdr:sp macro="" textlink="">
          <xdr:nvSpPr>
            <xdr:cNvPr id="7307" name="Check Box 139" hidden="1">
              <a:extLst>
                <a:ext uri="{63B3BB69-23CF-44E3-9099-C40C66FF867C}">
                  <a14:compatExt spid="_x0000_s7307"/>
                </a:ext>
                <a:ext uri="{FF2B5EF4-FFF2-40B4-BE49-F238E27FC236}">
                  <a16:creationId xmlns:a16="http://schemas.microsoft.com/office/drawing/2014/main" id="{00000000-0008-0000-0E00-00008B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136</xdr:row>
          <xdr:rowOff>0</xdr:rowOff>
        </xdr:from>
        <xdr:to>
          <xdr:col>3</xdr:col>
          <xdr:colOff>542925</xdr:colOff>
          <xdr:row>136</xdr:row>
          <xdr:rowOff>209550</xdr:rowOff>
        </xdr:to>
        <xdr:sp macro="" textlink="">
          <xdr:nvSpPr>
            <xdr:cNvPr id="7308" name="Check Box 140" hidden="1">
              <a:extLst>
                <a:ext uri="{63B3BB69-23CF-44E3-9099-C40C66FF867C}">
                  <a14:compatExt spid="_x0000_s7308"/>
                </a:ext>
                <a:ext uri="{FF2B5EF4-FFF2-40B4-BE49-F238E27FC236}">
                  <a16:creationId xmlns:a16="http://schemas.microsoft.com/office/drawing/2014/main" id="{00000000-0008-0000-0E00-00008C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137</xdr:row>
          <xdr:rowOff>0</xdr:rowOff>
        </xdr:from>
        <xdr:to>
          <xdr:col>3</xdr:col>
          <xdr:colOff>542925</xdr:colOff>
          <xdr:row>137</xdr:row>
          <xdr:rowOff>209550</xdr:rowOff>
        </xdr:to>
        <xdr:sp macro="" textlink="">
          <xdr:nvSpPr>
            <xdr:cNvPr id="7309" name="Check Box 141" hidden="1">
              <a:extLst>
                <a:ext uri="{63B3BB69-23CF-44E3-9099-C40C66FF867C}">
                  <a14:compatExt spid="_x0000_s7309"/>
                </a:ext>
                <a:ext uri="{FF2B5EF4-FFF2-40B4-BE49-F238E27FC236}">
                  <a16:creationId xmlns:a16="http://schemas.microsoft.com/office/drawing/2014/main" id="{00000000-0008-0000-0E00-00008D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138</xdr:row>
          <xdr:rowOff>0</xdr:rowOff>
        </xdr:from>
        <xdr:to>
          <xdr:col>3</xdr:col>
          <xdr:colOff>542925</xdr:colOff>
          <xdr:row>138</xdr:row>
          <xdr:rowOff>209550</xdr:rowOff>
        </xdr:to>
        <xdr:sp macro="" textlink="">
          <xdr:nvSpPr>
            <xdr:cNvPr id="7310" name="Check Box 142" hidden="1">
              <a:extLst>
                <a:ext uri="{63B3BB69-23CF-44E3-9099-C40C66FF867C}">
                  <a14:compatExt spid="_x0000_s7310"/>
                </a:ext>
                <a:ext uri="{FF2B5EF4-FFF2-40B4-BE49-F238E27FC236}">
                  <a16:creationId xmlns:a16="http://schemas.microsoft.com/office/drawing/2014/main" id="{00000000-0008-0000-0E00-00008E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139</xdr:row>
          <xdr:rowOff>0</xdr:rowOff>
        </xdr:from>
        <xdr:to>
          <xdr:col>3</xdr:col>
          <xdr:colOff>542925</xdr:colOff>
          <xdr:row>139</xdr:row>
          <xdr:rowOff>209550</xdr:rowOff>
        </xdr:to>
        <xdr:sp macro="" textlink="">
          <xdr:nvSpPr>
            <xdr:cNvPr id="7311" name="Check Box 143" hidden="1">
              <a:extLst>
                <a:ext uri="{63B3BB69-23CF-44E3-9099-C40C66FF867C}">
                  <a14:compatExt spid="_x0000_s7311"/>
                </a:ext>
                <a:ext uri="{FF2B5EF4-FFF2-40B4-BE49-F238E27FC236}">
                  <a16:creationId xmlns:a16="http://schemas.microsoft.com/office/drawing/2014/main" id="{00000000-0008-0000-0E00-00008F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140</xdr:row>
          <xdr:rowOff>0</xdr:rowOff>
        </xdr:from>
        <xdr:to>
          <xdr:col>3</xdr:col>
          <xdr:colOff>542925</xdr:colOff>
          <xdr:row>141</xdr:row>
          <xdr:rowOff>28575</xdr:rowOff>
        </xdr:to>
        <xdr:sp macro="" textlink="">
          <xdr:nvSpPr>
            <xdr:cNvPr id="7312" name="Check Box 144" hidden="1">
              <a:extLst>
                <a:ext uri="{63B3BB69-23CF-44E3-9099-C40C66FF867C}">
                  <a14:compatExt spid="_x0000_s7312"/>
                </a:ext>
                <a:ext uri="{FF2B5EF4-FFF2-40B4-BE49-F238E27FC236}">
                  <a16:creationId xmlns:a16="http://schemas.microsoft.com/office/drawing/2014/main" id="{00000000-0008-0000-0E00-000090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141</xdr:row>
          <xdr:rowOff>0</xdr:rowOff>
        </xdr:from>
        <xdr:to>
          <xdr:col>3</xdr:col>
          <xdr:colOff>542925</xdr:colOff>
          <xdr:row>142</xdr:row>
          <xdr:rowOff>28575</xdr:rowOff>
        </xdr:to>
        <xdr:sp macro="" textlink="">
          <xdr:nvSpPr>
            <xdr:cNvPr id="7313" name="Check Box 145" hidden="1">
              <a:extLst>
                <a:ext uri="{63B3BB69-23CF-44E3-9099-C40C66FF867C}">
                  <a14:compatExt spid="_x0000_s7313"/>
                </a:ext>
                <a:ext uri="{FF2B5EF4-FFF2-40B4-BE49-F238E27FC236}">
                  <a16:creationId xmlns:a16="http://schemas.microsoft.com/office/drawing/2014/main" id="{00000000-0008-0000-0E00-00009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142</xdr:row>
          <xdr:rowOff>0</xdr:rowOff>
        </xdr:from>
        <xdr:to>
          <xdr:col>3</xdr:col>
          <xdr:colOff>542925</xdr:colOff>
          <xdr:row>143</xdr:row>
          <xdr:rowOff>28575</xdr:rowOff>
        </xdr:to>
        <xdr:sp macro="" textlink="">
          <xdr:nvSpPr>
            <xdr:cNvPr id="7314" name="Check Box 146" hidden="1">
              <a:extLst>
                <a:ext uri="{63B3BB69-23CF-44E3-9099-C40C66FF867C}">
                  <a14:compatExt spid="_x0000_s7314"/>
                </a:ext>
                <a:ext uri="{FF2B5EF4-FFF2-40B4-BE49-F238E27FC236}">
                  <a16:creationId xmlns:a16="http://schemas.microsoft.com/office/drawing/2014/main" id="{00000000-0008-0000-0E00-00009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143</xdr:row>
          <xdr:rowOff>0</xdr:rowOff>
        </xdr:from>
        <xdr:to>
          <xdr:col>3</xdr:col>
          <xdr:colOff>542925</xdr:colOff>
          <xdr:row>144</xdr:row>
          <xdr:rowOff>28575</xdr:rowOff>
        </xdr:to>
        <xdr:sp macro="" textlink="">
          <xdr:nvSpPr>
            <xdr:cNvPr id="7315" name="Check Box 147" hidden="1">
              <a:extLst>
                <a:ext uri="{63B3BB69-23CF-44E3-9099-C40C66FF867C}">
                  <a14:compatExt spid="_x0000_s7315"/>
                </a:ext>
                <a:ext uri="{FF2B5EF4-FFF2-40B4-BE49-F238E27FC236}">
                  <a16:creationId xmlns:a16="http://schemas.microsoft.com/office/drawing/2014/main" id="{00000000-0008-0000-0E00-00009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144</xdr:row>
          <xdr:rowOff>0</xdr:rowOff>
        </xdr:from>
        <xdr:to>
          <xdr:col>3</xdr:col>
          <xdr:colOff>542925</xdr:colOff>
          <xdr:row>145</xdr:row>
          <xdr:rowOff>28575</xdr:rowOff>
        </xdr:to>
        <xdr:sp macro="" textlink="">
          <xdr:nvSpPr>
            <xdr:cNvPr id="7316" name="Check Box 148" hidden="1">
              <a:extLst>
                <a:ext uri="{63B3BB69-23CF-44E3-9099-C40C66FF867C}">
                  <a14:compatExt spid="_x0000_s7316"/>
                </a:ext>
                <a:ext uri="{FF2B5EF4-FFF2-40B4-BE49-F238E27FC236}">
                  <a16:creationId xmlns:a16="http://schemas.microsoft.com/office/drawing/2014/main" id="{00000000-0008-0000-0E00-00009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145</xdr:row>
          <xdr:rowOff>0</xdr:rowOff>
        </xdr:from>
        <xdr:to>
          <xdr:col>3</xdr:col>
          <xdr:colOff>542925</xdr:colOff>
          <xdr:row>146</xdr:row>
          <xdr:rowOff>28575</xdr:rowOff>
        </xdr:to>
        <xdr:sp macro="" textlink="">
          <xdr:nvSpPr>
            <xdr:cNvPr id="7317" name="Check Box 149" hidden="1">
              <a:extLst>
                <a:ext uri="{63B3BB69-23CF-44E3-9099-C40C66FF867C}">
                  <a14:compatExt spid="_x0000_s7317"/>
                </a:ext>
                <a:ext uri="{FF2B5EF4-FFF2-40B4-BE49-F238E27FC236}">
                  <a16:creationId xmlns:a16="http://schemas.microsoft.com/office/drawing/2014/main" id="{00000000-0008-0000-0E00-000095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146</xdr:row>
          <xdr:rowOff>0</xdr:rowOff>
        </xdr:from>
        <xdr:to>
          <xdr:col>3</xdr:col>
          <xdr:colOff>542925</xdr:colOff>
          <xdr:row>147</xdr:row>
          <xdr:rowOff>28575</xdr:rowOff>
        </xdr:to>
        <xdr:sp macro="" textlink="">
          <xdr:nvSpPr>
            <xdr:cNvPr id="7318" name="Check Box 150" hidden="1">
              <a:extLst>
                <a:ext uri="{63B3BB69-23CF-44E3-9099-C40C66FF867C}">
                  <a14:compatExt spid="_x0000_s7318"/>
                </a:ext>
                <a:ext uri="{FF2B5EF4-FFF2-40B4-BE49-F238E27FC236}">
                  <a16:creationId xmlns:a16="http://schemas.microsoft.com/office/drawing/2014/main" id="{00000000-0008-0000-0E00-000096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147</xdr:row>
          <xdr:rowOff>0</xdr:rowOff>
        </xdr:from>
        <xdr:to>
          <xdr:col>3</xdr:col>
          <xdr:colOff>542925</xdr:colOff>
          <xdr:row>148</xdr:row>
          <xdr:rowOff>9525</xdr:rowOff>
        </xdr:to>
        <xdr:sp macro="" textlink="">
          <xdr:nvSpPr>
            <xdr:cNvPr id="7319" name="Check Box 151" hidden="1">
              <a:extLst>
                <a:ext uri="{63B3BB69-23CF-44E3-9099-C40C66FF867C}">
                  <a14:compatExt spid="_x0000_s7319"/>
                </a:ext>
                <a:ext uri="{FF2B5EF4-FFF2-40B4-BE49-F238E27FC236}">
                  <a16:creationId xmlns:a16="http://schemas.microsoft.com/office/drawing/2014/main" id="{00000000-0008-0000-0E00-000097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148</xdr:row>
          <xdr:rowOff>0</xdr:rowOff>
        </xdr:from>
        <xdr:to>
          <xdr:col>3</xdr:col>
          <xdr:colOff>542925</xdr:colOff>
          <xdr:row>149</xdr:row>
          <xdr:rowOff>28575</xdr:rowOff>
        </xdr:to>
        <xdr:sp macro="" textlink="">
          <xdr:nvSpPr>
            <xdr:cNvPr id="7320" name="Check Box 152" hidden="1">
              <a:extLst>
                <a:ext uri="{63B3BB69-23CF-44E3-9099-C40C66FF867C}">
                  <a14:compatExt spid="_x0000_s7320"/>
                </a:ext>
                <a:ext uri="{FF2B5EF4-FFF2-40B4-BE49-F238E27FC236}">
                  <a16:creationId xmlns:a16="http://schemas.microsoft.com/office/drawing/2014/main" id="{00000000-0008-0000-0E00-000098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149</xdr:row>
          <xdr:rowOff>0</xdr:rowOff>
        </xdr:from>
        <xdr:to>
          <xdr:col>3</xdr:col>
          <xdr:colOff>542925</xdr:colOff>
          <xdr:row>150</xdr:row>
          <xdr:rowOff>9525</xdr:rowOff>
        </xdr:to>
        <xdr:sp macro="" textlink="">
          <xdr:nvSpPr>
            <xdr:cNvPr id="7321" name="Check Box 153" hidden="1">
              <a:extLst>
                <a:ext uri="{63B3BB69-23CF-44E3-9099-C40C66FF867C}">
                  <a14:compatExt spid="_x0000_s7321"/>
                </a:ext>
                <a:ext uri="{FF2B5EF4-FFF2-40B4-BE49-F238E27FC236}">
                  <a16:creationId xmlns:a16="http://schemas.microsoft.com/office/drawing/2014/main" id="{00000000-0008-0000-0E00-000099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6.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2</xdr:col>
      <xdr:colOff>0</xdr:colOff>
      <xdr:row>1</xdr:row>
      <xdr:rowOff>8890</xdr:rowOff>
    </xdr:to>
    <xdr:pic>
      <xdr:nvPicPr>
        <xdr:cNvPr id="21" name="Picture 20">
          <a:extLst>
            <a:ext uri="{FF2B5EF4-FFF2-40B4-BE49-F238E27FC236}">
              <a16:creationId xmlns:a16="http://schemas.microsoft.com/office/drawing/2014/main" id="{00000000-0008-0000-0F00-000015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65301"/>
        <a:stretch/>
      </xdr:blipFill>
      <xdr:spPr>
        <a:xfrm>
          <a:off x="114300" y="0"/>
          <a:ext cx="487680" cy="594360"/>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3</xdr:col>
          <xdr:colOff>257175</xdr:colOff>
          <xdr:row>76</xdr:row>
          <xdr:rowOff>180975</xdr:rowOff>
        </xdr:from>
        <xdr:to>
          <xdr:col>3</xdr:col>
          <xdr:colOff>447675</xdr:colOff>
          <xdr:row>78</xdr:row>
          <xdr:rowOff>0</xdr:rowOff>
        </xdr:to>
        <xdr:sp macro="" textlink="">
          <xdr:nvSpPr>
            <xdr:cNvPr id="30745" name="Check Box 25" hidden="1">
              <a:extLst>
                <a:ext uri="{63B3BB69-23CF-44E3-9099-C40C66FF867C}">
                  <a14:compatExt spid="_x0000_s30745"/>
                </a:ext>
                <a:ext uri="{FF2B5EF4-FFF2-40B4-BE49-F238E27FC236}">
                  <a16:creationId xmlns:a16="http://schemas.microsoft.com/office/drawing/2014/main" id="{00000000-0008-0000-0F00-000019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77</xdr:row>
          <xdr:rowOff>190500</xdr:rowOff>
        </xdr:from>
        <xdr:to>
          <xdr:col>3</xdr:col>
          <xdr:colOff>457200</xdr:colOff>
          <xdr:row>79</xdr:row>
          <xdr:rowOff>0</xdr:rowOff>
        </xdr:to>
        <xdr:sp macro="" textlink="">
          <xdr:nvSpPr>
            <xdr:cNvPr id="30746" name="Check Box 26" hidden="1">
              <a:extLst>
                <a:ext uri="{63B3BB69-23CF-44E3-9099-C40C66FF867C}">
                  <a14:compatExt spid="_x0000_s30746"/>
                </a:ext>
                <a:ext uri="{FF2B5EF4-FFF2-40B4-BE49-F238E27FC236}">
                  <a16:creationId xmlns:a16="http://schemas.microsoft.com/office/drawing/2014/main" id="{00000000-0008-0000-0F00-00001A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79</xdr:row>
          <xdr:rowOff>180975</xdr:rowOff>
        </xdr:from>
        <xdr:to>
          <xdr:col>3</xdr:col>
          <xdr:colOff>485775</xdr:colOff>
          <xdr:row>81</xdr:row>
          <xdr:rowOff>9525</xdr:rowOff>
        </xdr:to>
        <xdr:sp macro="" textlink="">
          <xdr:nvSpPr>
            <xdr:cNvPr id="30747" name="Check Box 27" hidden="1">
              <a:extLst>
                <a:ext uri="{63B3BB69-23CF-44E3-9099-C40C66FF867C}">
                  <a14:compatExt spid="_x0000_s30747"/>
                </a:ext>
                <a:ext uri="{FF2B5EF4-FFF2-40B4-BE49-F238E27FC236}">
                  <a16:creationId xmlns:a16="http://schemas.microsoft.com/office/drawing/2014/main" id="{00000000-0008-0000-0F00-00001B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78</xdr:row>
          <xdr:rowOff>180975</xdr:rowOff>
        </xdr:from>
        <xdr:to>
          <xdr:col>3</xdr:col>
          <xdr:colOff>457200</xdr:colOff>
          <xdr:row>80</xdr:row>
          <xdr:rowOff>0</xdr:rowOff>
        </xdr:to>
        <xdr:sp macro="" textlink="">
          <xdr:nvSpPr>
            <xdr:cNvPr id="30748" name="Check Box 28" hidden="1">
              <a:extLst>
                <a:ext uri="{63B3BB69-23CF-44E3-9099-C40C66FF867C}">
                  <a14:compatExt spid="_x0000_s30748"/>
                </a:ext>
                <a:ext uri="{FF2B5EF4-FFF2-40B4-BE49-F238E27FC236}">
                  <a16:creationId xmlns:a16="http://schemas.microsoft.com/office/drawing/2014/main" id="{00000000-0008-0000-0F00-00001C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81</xdr:row>
          <xdr:rowOff>9525</xdr:rowOff>
        </xdr:from>
        <xdr:to>
          <xdr:col>3</xdr:col>
          <xdr:colOff>504825</xdr:colOff>
          <xdr:row>81</xdr:row>
          <xdr:rowOff>180975</xdr:rowOff>
        </xdr:to>
        <xdr:sp macro="" textlink="">
          <xdr:nvSpPr>
            <xdr:cNvPr id="30749" name="Check Box 29" hidden="1">
              <a:extLst>
                <a:ext uri="{63B3BB69-23CF-44E3-9099-C40C66FF867C}">
                  <a14:compatExt spid="_x0000_s30749"/>
                </a:ext>
                <a:ext uri="{FF2B5EF4-FFF2-40B4-BE49-F238E27FC236}">
                  <a16:creationId xmlns:a16="http://schemas.microsoft.com/office/drawing/2014/main" id="{00000000-0008-0000-0F00-00001D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82</xdr:row>
          <xdr:rowOff>0</xdr:rowOff>
        </xdr:from>
        <xdr:to>
          <xdr:col>3</xdr:col>
          <xdr:colOff>495300</xdr:colOff>
          <xdr:row>83</xdr:row>
          <xdr:rowOff>28575</xdr:rowOff>
        </xdr:to>
        <xdr:sp macro="" textlink="">
          <xdr:nvSpPr>
            <xdr:cNvPr id="30750" name="Check Box 30" hidden="1">
              <a:extLst>
                <a:ext uri="{63B3BB69-23CF-44E3-9099-C40C66FF867C}">
                  <a14:compatExt spid="_x0000_s30750"/>
                </a:ext>
                <a:ext uri="{FF2B5EF4-FFF2-40B4-BE49-F238E27FC236}">
                  <a16:creationId xmlns:a16="http://schemas.microsoft.com/office/drawing/2014/main" id="{00000000-0008-0000-0F00-00001E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85</xdr:row>
          <xdr:rowOff>0</xdr:rowOff>
        </xdr:from>
        <xdr:to>
          <xdr:col>3</xdr:col>
          <xdr:colOff>457200</xdr:colOff>
          <xdr:row>86</xdr:row>
          <xdr:rowOff>0</xdr:rowOff>
        </xdr:to>
        <xdr:sp macro="" textlink="">
          <xdr:nvSpPr>
            <xdr:cNvPr id="30777" name="Check Box 57" hidden="1">
              <a:extLst>
                <a:ext uri="{63B3BB69-23CF-44E3-9099-C40C66FF867C}">
                  <a14:compatExt spid="_x0000_s30777"/>
                </a:ext>
                <a:ext uri="{FF2B5EF4-FFF2-40B4-BE49-F238E27FC236}">
                  <a16:creationId xmlns:a16="http://schemas.microsoft.com/office/drawing/2014/main" id="{00000000-0008-0000-0F00-000039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86</xdr:row>
          <xdr:rowOff>9525</xdr:rowOff>
        </xdr:from>
        <xdr:to>
          <xdr:col>3</xdr:col>
          <xdr:colOff>485775</xdr:colOff>
          <xdr:row>87</xdr:row>
          <xdr:rowOff>28575</xdr:rowOff>
        </xdr:to>
        <xdr:sp macro="" textlink="">
          <xdr:nvSpPr>
            <xdr:cNvPr id="30778" name="Check Box 58" hidden="1">
              <a:extLst>
                <a:ext uri="{63B3BB69-23CF-44E3-9099-C40C66FF867C}">
                  <a14:compatExt spid="_x0000_s30778"/>
                </a:ext>
                <a:ext uri="{FF2B5EF4-FFF2-40B4-BE49-F238E27FC236}">
                  <a16:creationId xmlns:a16="http://schemas.microsoft.com/office/drawing/2014/main" id="{00000000-0008-0000-0F00-00003A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88</xdr:row>
          <xdr:rowOff>9525</xdr:rowOff>
        </xdr:from>
        <xdr:to>
          <xdr:col>3</xdr:col>
          <xdr:colOff>466725</xdr:colOff>
          <xdr:row>89</xdr:row>
          <xdr:rowOff>9525</xdr:rowOff>
        </xdr:to>
        <xdr:sp macro="" textlink="">
          <xdr:nvSpPr>
            <xdr:cNvPr id="30779" name="Check Box 59" hidden="1">
              <a:extLst>
                <a:ext uri="{63B3BB69-23CF-44E3-9099-C40C66FF867C}">
                  <a14:compatExt spid="_x0000_s30779"/>
                </a:ext>
                <a:ext uri="{FF2B5EF4-FFF2-40B4-BE49-F238E27FC236}">
                  <a16:creationId xmlns:a16="http://schemas.microsoft.com/office/drawing/2014/main" id="{00000000-0008-0000-0F00-00003B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87</xdr:row>
          <xdr:rowOff>9525</xdr:rowOff>
        </xdr:from>
        <xdr:to>
          <xdr:col>3</xdr:col>
          <xdr:colOff>428625</xdr:colOff>
          <xdr:row>88</xdr:row>
          <xdr:rowOff>28575</xdr:rowOff>
        </xdr:to>
        <xdr:sp macro="" textlink="">
          <xdr:nvSpPr>
            <xdr:cNvPr id="30780" name="Check Box 60" hidden="1">
              <a:extLst>
                <a:ext uri="{63B3BB69-23CF-44E3-9099-C40C66FF867C}">
                  <a14:compatExt spid="_x0000_s30780"/>
                </a:ext>
                <a:ext uri="{FF2B5EF4-FFF2-40B4-BE49-F238E27FC236}">
                  <a16:creationId xmlns:a16="http://schemas.microsoft.com/office/drawing/2014/main" id="{00000000-0008-0000-0F00-00003C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89</xdr:row>
          <xdr:rowOff>28575</xdr:rowOff>
        </xdr:from>
        <xdr:to>
          <xdr:col>3</xdr:col>
          <xdr:colOff>447675</xdr:colOff>
          <xdr:row>90</xdr:row>
          <xdr:rowOff>0</xdr:rowOff>
        </xdr:to>
        <xdr:sp macro="" textlink="">
          <xdr:nvSpPr>
            <xdr:cNvPr id="30781" name="Check Box 61" hidden="1">
              <a:extLst>
                <a:ext uri="{63B3BB69-23CF-44E3-9099-C40C66FF867C}">
                  <a14:compatExt spid="_x0000_s30781"/>
                </a:ext>
                <a:ext uri="{FF2B5EF4-FFF2-40B4-BE49-F238E27FC236}">
                  <a16:creationId xmlns:a16="http://schemas.microsoft.com/office/drawing/2014/main" id="{00000000-0008-0000-0F00-00003D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3257550</xdr:colOff>
          <xdr:row>50</xdr:row>
          <xdr:rowOff>447675</xdr:rowOff>
        </xdr:from>
        <xdr:to>
          <xdr:col>2</xdr:col>
          <xdr:colOff>3571875</xdr:colOff>
          <xdr:row>52</xdr:row>
          <xdr:rowOff>114300</xdr:rowOff>
        </xdr:to>
        <xdr:sp macro="" textlink="">
          <xdr:nvSpPr>
            <xdr:cNvPr id="30782" name="Check Box 62" hidden="1">
              <a:extLst>
                <a:ext uri="{63B3BB69-23CF-44E3-9099-C40C66FF867C}">
                  <a14:compatExt spid="_x0000_s30782"/>
                </a:ext>
                <a:ext uri="{FF2B5EF4-FFF2-40B4-BE49-F238E27FC236}">
                  <a16:creationId xmlns:a16="http://schemas.microsoft.com/office/drawing/2014/main" id="{00000000-0008-0000-0F00-00003E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10</xdr:row>
          <xdr:rowOff>0</xdr:rowOff>
        </xdr:from>
        <xdr:to>
          <xdr:col>3</xdr:col>
          <xdr:colOff>542925</xdr:colOff>
          <xdr:row>10</xdr:row>
          <xdr:rowOff>209550</xdr:rowOff>
        </xdr:to>
        <xdr:sp macro="" textlink="">
          <xdr:nvSpPr>
            <xdr:cNvPr id="30809" name="Check Box 89" hidden="1">
              <a:extLst>
                <a:ext uri="{63B3BB69-23CF-44E3-9099-C40C66FF867C}">
                  <a14:compatExt spid="_x0000_s30809"/>
                </a:ext>
                <a:ext uri="{FF2B5EF4-FFF2-40B4-BE49-F238E27FC236}">
                  <a16:creationId xmlns:a16="http://schemas.microsoft.com/office/drawing/2014/main" id="{00000000-0008-0000-0F00-000059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11</xdr:row>
          <xdr:rowOff>0</xdr:rowOff>
        </xdr:from>
        <xdr:to>
          <xdr:col>3</xdr:col>
          <xdr:colOff>542925</xdr:colOff>
          <xdr:row>11</xdr:row>
          <xdr:rowOff>209550</xdr:rowOff>
        </xdr:to>
        <xdr:sp macro="" textlink="">
          <xdr:nvSpPr>
            <xdr:cNvPr id="30810" name="Check Box 90" hidden="1">
              <a:extLst>
                <a:ext uri="{63B3BB69-23CF-44E3-9099-C40C66FF867C}">
                  <a14:compatExt spid="_x0000_s30810"/>
                </a:ext>
                <a:ext uri="{FF2B5EF4-FFF2-40B4-BE49-F238E27FC236}">
                  <a16:creationId xmlns:a16="http://schemas.microsoft.com/office/drawing/2014/main" id="{00000000-0008-0000-0F00-00005A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12</xdr:row>
          <xdr:rowOff>0</xdr:rowOff>
        </xdr:from>
        <xdr:to>
          <xdr:col>3</xdr:col>
          <xdr:colOff>542925</xdr:colOff>
          <xdr:row>13</xdr:row>
          <xdr:rowOff>9525</xdr:rowOff>
        </xdr:to>
        <xdr:sp macro="" textlink="">
          <xdr:nvSpPr>
            <xdr:cNvPr id="30811" name="Check Box 91" hidden="1">
              <a:extLst>
                <a:ext uri="{63B3BB69-23CF-44E3-9099-C40C66FF867C}">
                  <a14:compatExt spid="_x0000_s30811"/>
                </a:ext>
                <a:ext uri="{FF2B5EF4-FFF2-40B4-BE49-F238E27FC236}">
                  <a16:creationId xmlns:a16="http://schemas.microsoft.com/office/drawing/2014/main" id="{00000000-0008-0000-0F00-00005B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13</xdr:row>
          <xdr:rowOff>0</xdr:rowOff>
        </xdr:from>
        <xdr:to>
          <xdr:col>3</xdr:col>
          <xdr:colOff>542925</xdr:colOff>
          <xdr:row>14</xdr:row>
          <xdr:rowOff>9525</xdr:rowOff>
        </xdr:to>
        <xdr:sp macro="" textlink="">
          <xdr:nvSpPr>
            <xdr:cNvPr id="30812" name="Check Box 92" hidden="1">
              <a:extLst>
                <a:ext uri="{63B3BB69-23CF-44E3-9099-C40C66FF867C}">
                  <a14:compatExt spid="_x0000_s30812"/>
                </a:ext>
                <a:ext uri="{FF2B5EF4-FFF2-40B4-BE49-F238E27FC236}">
                  <a16:creationId xmlns:a16="http://schemas.microsoft.com/office/drawing/2014/main" id="{00000000-0008-0000-0F00-00005C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14</xdr:row>
          <xdr:rowOff>0</xdr:rowOff>
        </xdr:from>
        <xdr:to>
          <xdr:col>3</xdr:col>
          <xdr:colOff>542925</xdr:colOff>
          <xdr:row>15</xdr:row>
          <xdr:rowOff>9525</xdr:rowOff>
        </xdr:to>
        <xdr:sp macro="" textlink="">
          <xdr:nvSpPr>
            <xdr:cNvPr id="30813" name="Check Box 93" hidden="1">
              <a:extLst>
                <a:ext uri="{63B3BB69-23CF-44E3-9099-C40C66FF867C}">
                  <a14:compatExt spid="_x0000_s30813"/>
                </a:ext>
                <a:ext uri="{FF2B5EF4-FFF2-40B4-BE49-F238E27FC236}">
                  <a16:creationId xmlns:a16="http://schemas.microsoft.com/office/drawing/2014/main" id="{00000000-0008-0000-0F00-00005D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15</xdr:row>
          <xdr:rowOff>0</xdr:rowOff>
        </xdr:from>
        <xdr:to>
          <xdr:col>3</xdr:col>
          <xdr:colOff>542925</xdr:colOff>
          <xdr:row>15</xdr:row>
          <xdr:rowOff>209550</xdr:rowOff>
        </xdr:to>
        <xdr:sp macro="" textlink="">
          <xdr:nvSpPr>
            <xdr:cNvPr id="30814" name="Check Box 94" hidden="1">
              <a:extLst>
                <a:ext uri="{63B3BB69-23CF-44E3-9099-C40C66FF867C}">
                  <a14:compatExt spid="_x0000_s30814"/>
                </a:ext>
                <a:ext uri="{FF2B5EF4-FFF2-40B4-BE49-F238E27FC236}">
                  <a16:creationId xmlns:a16="http://schemas.microsoft.com/office/drawing/2014/main" id="{00000000-0008-0000-0F00-00005E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16</xdr:row>
          <xdr:rowOff>0</xdr:rowOff>
        </xdr:from>
        <xdr:to>
          <xdr:col>3</xdr:col>
          <xdr:colOff>542925</xdr:colOff>
          <xdr:row>17</xdr:row>
          <xdr:rowOff>9525</xdr:rowOff>
        </xdr:to>
        <xdr:sp macro="" textlink="">
          <xdr:nvSpPr>
            <xdr:cNvPr id="30815" name="Check Box 95" hidden="1">
              <a:extLst>
                <a:ext uri="{63B3BB69-23CF-44E3-9099-C40C66FF867C}">
                  <a14:compatExt spid="_x0000_s30815"/>
                </a:ext>
                <a:ext uri="{FF2B5EF4-FFF2-40B4-BE49-F238E27FC236}">
                  <a16:creationId xmlns:a16="http://schemas.microsoft.com/office/drawing/2014/main" id="{00000000-0008-0000-0F00-00005F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17</xdr:row>
          <xdr:rowOff>0</xdr:rowOff>
        </xdr:from>
        <xdr:to>
          <xdr:col>3</xdr:col>
          <xdr:colOff>542925</xdr:colOff>
          <xdr:row>18</xdr:row>
          <xdr:rowOff>9525</xdr:rowOff>
        </xdr:to>
        <xdr:sp macro="" textlink="">
          <xdr:nvSpPr>
            <xdr:cNvPr id="30816" name="Check Box 96" hidden="1">
              <a:extLst>
                <a:ext uri="{63B3BB69-23CF-44E3-9099-C40C66FF867C}">
                  <a14:compatExt spid="_x0000_s30816"/>
                </a:ext>
                <a:ext uri="{FF2B5EF4-FFF2-40B4-BE49-F238E27FC236}">
                  <a16:creationId xmlns:a16="http://schemas.microsoft.com/office/drawing/2014/main" id="{00000000-0008-0000-0F00-000060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18</xdr:row>
          <xdr:rowOff>0</xdr:rowOff>
        </xdr:from>
        <xdr:to>
          <xdr:col>3</xdr:col>
          <xdr:colOff>542925</xdr:colOff>
          <xdr:row>19</xdr:row>
          <xdr:rowOff>9525</xdr:rowOff>
        </xdr:to>
        <xdr:sp macro="" textlink="">
          <xdr:nvSpPr>
            <xdr:cNvPr id="30817" name="Check Box 97" hidden="1">
              <a:extLst>
                <a:ext uri="{63B3BB69-23CF-44E3-9099-C40C66FF867C}">
                  <a14:compatExt spid="_x0000_s30817"/>
                </a:ext>
                <a:ext uri="{FF2B5EF4-FFF2-40B4-BE49-F238E27FC236}">
                  <a16:creationId xmlns:a16="http://schemas.microsoft.com/office/drawing/2014/main" id="{00000000-0008-0000-0F00-000061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19</xdr:row>
          <xdr:rowOff>0</xdr:rowOff>
        </xdr:from>
        <xdr:to>
          <xdr:col>3</xdr:col>
          <xdr:colOff>542925</xdr:colOff>
          <xdr:row>20</xdr:row>
          <xdr:rowOff>9525</xdr:rowOff>
        </xdr:to>
        <xdr:sp macro="" textlink="">
          <xdr:nvSpPr>
            <xdr:cNvPr id="30818" name="Check Box 98" hidden="1">
              <a:extLst>
                <a:ext uri="{63B3BB69-23CF-44E3-9099-C40C66FF867C}">
                  <a14:compatExt spid="_x0000_s30818"/>
                </a:ext>
                <a:ext uri="{FF2B5EF4-FFF2-40B4-BE49-F238E27FC236}">
                  <a16:creationId xmlns:a16="http://schemas.microsoft.com/office/drawing/2014/main" id="{00000000-0008-0000-0F00-000062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20</xdr:row>
          <xdr:rowOff>0</xdr:rowOff>
        </xdr:from>
        <xdr:to>
          <xdr:col>3</xdr:col>
          <xdr:colOff>542925</xdr:colOff>
          <xdr:row>21</xdr:row>
          <xdr:rowOff>9525</xdr:rowOff>
        </xdr:to>
        <xdr:sp macro="" textlink="">
          <xdr:nvSpPr>
            <xdr:cNvPr id="30819" name="Check Box 99" hidden="1">
              <a:extLst>
                <a:ext uri="{63B3BB69-23CF-44E3-9099-C40C66FF867C}">
                  <a14:compatExt spid="_x0000_s30819"/>
                </a:ext>
                <a:ext uri="{FF2B5EF4-FFF2-40B4-BE49-F238E27FC236}">
                  <a16:creationId xmlns:a16="http://schemas.microsoft.com/office/drawing/2014/main" id="{00000000-0008-0000-0F00-000063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21</xdr:row>
          <xdr:rowOff>0</xdr:rowOff>
        </xdr:from>
        <xdr:to>
          <xdr:col>3</xdr:col>
          <xdr:colOff>542925</xdr:colOff>
          <xdr:row>21</xdr:row>
          <xdr:rowOff>209550</xdr:rowOff>
        </xdr:to>
        <xdr:sp macro="" textlink="">
          <xdr:nvSpPr>
            <xdr:cNvPr id="30820" name="Check Box 100" hidden="1">
              <a:extLst>
                <a:ext uri="{63B3BB69-23CF-44E3-9099-C40C66FF867C}">
                  <a14:compatExt spid="_x0000_s30820"/>
                </a:ext>
                <a:ext uri="{FF2B5EF4-FFF2-40B4-BE49-F238E27FC236}">
                  <a16:creationId xmlns:a16="http://schemas.microsoft.com/office/drawing/2014/main" id="{00000000-0008-0000-0F00-000064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22</xdr:row>
          <xdr:rowOff>0</xdr:rowOff>
        </xdr:from>
        <xdr:to>
          <xdr:col>3</xdr:col>
          <xdr:colOff>542925</xdr:colOff>
          <xdr:row>22</xdr:row>
          <xdr:rowOff>209550</xdr:rowOff>
        </xdr:to>
        <xdr:sp macro="" textlink="">
          <xdr:nvSpPr>
            <xdr:cNvPr id="30821" name="Check Box 101" hidden="1">
              <a:extLst>
                <a:ext uri="{63B3BB69-23CF-44E3-9099-C40C66FF867C}">
                  <a14:compatExt spid="_x0000_s30821"/>
                </a:ext>
                <a:ext uri="{FF2B5EF4-FFF2-40B4-BE49-F238E27FC236}">
                  <a16:creationId xmlns:a16="http://schemas.microsoft.com/office/drawing/2014/main" id="{00000000-0008-0000-0F00-000065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23</xdr:row>
          <xdr:rowOff>0</xdr:rowOff>
        </xdr:from>
        <xdr:to>
          <xdr:col>3</xdr:col>
          <xdr:colOff>542925</xdr:colOff>
          <xdr:row>23</xdr:row>
          <xdr:rowOff>209550</xdr:rowOff>
        </xdr:to>
        <xdr:sp macro="" textlink="">
          <xdr:nvSpPr>
            <xdr:cNvPr id="30822" name="Check Box 102" hidden="1">
              <a:extLst>
                <a:ext uri="{63B3BB69-23CF-44E3-9099-C40C66FF867C}">
                  <a14:compatExt spid="_x0000_s30822"/>
                </a:ext>
                <a:ext uri="{FF2B5EF4-FFF2-40B4-BE49-F238E27FC236}">
                  <a16:creationId xmlns:a16="http://schemas.microsoft.com/office/drawing/2014/main" id="{00000000-0008-0000-0F00-000066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24</xdr:row>
          <xdr:rowOff>0</xdr:rowOff>
        </xdr:from>
        <xdr:to>
          <xdr:col>3</xdr:col>
          <xdr:colOff>542925</xdr:colOff>
          <xdr:row>24</xdr:row>
          <xdr:rowOff>209550</xdr:rowOff>
        </xdr:to>
        <xdr:sp macro="" textlink="">
          <xdr:nvSpPr>
            <xdr:cNvPr id="30823" name="Check Box 103" hidden="1">
              <a:extLst>
                <a:ext uri="{63B3BB69-23CF-44E3-9099-C40C66FF867C}">
                  <a14:compatExt spid="_x0000_s30823"/>
                </a:ext>
                <a:ext uri="{FF2B5EF4-FFF2-40B4-BE49-F238E27FC236}">
                  <a16:creationId xmlns:a16="http://schemas.microsoft.com/office/drawing/2014/main" id="{00000000-0008-0000-0F00-000067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25</xdr:row>
          <xdr:rowOff>0</xdr:rowOff>
        </xdr:from>
        <xdr:to>
          <xdr:col>3</xdr:col>
          <xdr:colOff>542925</xdr:colOff>
          <xdr:row>26</xdr:row>
          <xdr:rowOff>28575</xdr:rowOff>
        </xdr:to>
        <xdr:sp macro="" textlink="">
          <xdr:nvSpPr>
            <xdr:cNvPr id="30824" name="Check Box 104" hidden="1">
              <a:extLst>
                <a:ext uri="{63B3BB69-23CF-44E3-9099-C40C66FF867C}">
                  <a14:compatExt spid="_x0000_s30824"/>
                </a:ext>
                <a:ext uri="{FF2B5EF4-FFF2-40B4-BE49-F238E27FC236}">
                  <a16:creationId xmlns:a16="http://schemas.microsoft.com/office/drawing/2014/main" id="{00000000-0008-0000-0F00-000068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26</xdr:row>
          <xdr:rowOff>0</xdr:rowOff>
        </xdr:from>
        <xdr:to>
          <xdr:col>3</xdr:col>
          <xdr:colOff>542925</xdr:colOff>
          <xdr:row>27</xdr:row>
          <xdr:rowOff>28575</xdr:rowOff>
        </xdr:to>
        <xdr:sp macro="" textlink="">
          <xdr:nvSpPr>
            <xdr:cNvPr id="30825" name="Check Box 105" hidden="1">
              <a:extLst>
                <a:ext uri="{63B3BB69-23CF-44E3-9099-C40C66FF867C}">
                  <a14:compatExt spid="_x0000_s30825"/>
                </a:ext>
                <a:ext uri="{FF2B5EF4-FFF2-40B4-BE49-F238E27FC236}">
                  <a16:creationId xmlns:a16="http://schemas.microsoft.com/office/drawing/2014/main" id="{00000000-0008-0000-0F00-000069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27</xdr:row>
          <xdr:rowOff>0</xdr:rowOff>
        </xdr:from>
        <xdr:to>
          <xdr:col>3</xdr:col>
          <xdr:colOff>542925</xdr:colOff>
          <xdr:row>28</xdr:row>
          <xdr:rowOff>28575</xdr:rowOff>
        </xdr:to>
        <xdr:sp macro="" textlink="">
          <xdr:nvSpPr>
            <xdr:cNvPr id="30826" name="Check Box 106" hidden="1">
              <a:extLst>
                <a:ext uri="{63B3BB69-23CF-44E3-9099-C40C66FF867C}">
                  <a14:compatExt spid="_x0000_s30826"/>
                </a:ext>
                <a:ext uri="{FF2B5EF4-FFF2-40B4-BE49-F238E27FC236}">
                  <a16:creationId xmlns:a16="http://schemas.microsoft.com/office/drawing/2014/main" id="{00000000-0008-0000-0F00-00006A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28</xdr:row>
          <xdr:rowOff>0</xdr:rowOff>
        </xdr:from>
        <xdr:to>
          <xdr:col>3</xdr:col>
          <xdr:colOff>542925</xdr:colOff>
          <xdr:row>28</xdr:row>
          <xdr:rowOff>209550</xdr:rowOff>
        </xdr:to>
        <xdr:sp macro="" textlink="">
          <xdr:nvSpPr>
            <xdr:cNvPr id="30827" name="Check Box 107" hidden="1">
              <a:extLst>
                <a:ext uri="{63B3BB69-23CF-44E3-9099-C40C66FF867C}">
                  <a14:compatExt spid="_x0000_s30827"/>
                </a:ext>
                <a:ext uri="{FF2B5EF4-FFF2-40B4-BE49-F238E27FC236}">
                  <a16:creationId xmlns:a16="http://schemas.microsoft.com/office/drawing/2014/main" id="{00000000-0008-0000-0F00-00006B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29</xdr:row>
          <xdr:rowOff>0</xdr:rowOff>
        </xdr:from>
        <xdr:to>
          <xdr:col>3</xdr:col>
          <xdr:colOff>542925</xdr:colOff>
          <xdr:row>30</xdr:row>
          <xdr:rowOff>28575</xdr:rowOff>
        </xdr:to>
        <xdr:sp macro="" textlink="">
          <xdr:nvSpPr>
            <xdr:cNvPr id="30828" name="Check Box 108" hidden="1">
              <a:extLst>
                <a:ext uri="{63B3BB69-23CF-44E3-9099-C40C66FF867C}">
                  <a14:compatExt spid="_x0000_s30828"/>
                </a:ext>
                <a:ext uri="{FF2B5EF4-FFF2-40B4-BE49-F238E27FC236}">
                  <a16:creationId xmlns:a16="http://schemas.microsoft.com/office/drawing/2014/main" id="{00000000-0008-0000-0F00-00006C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30</xdr:row>
          <xdr:rowOff>0</xdr:rowOff>
        </xdr:from>
        <xdr:to>
          <xdr:col>3</xdr:col>
          <xdr:colOff>542925</xdr:colOff>
          <xdr:row>31</xdr:row>
          <xdr:rowOff>28575</xdr:rowOff>
        </xdr:to>
        <xdr:sp macro="" textlink="">
          <xdr:nvSpPr>
            <xdr:cNvPr id="30829" name="Check Box 109" hidden="1">
              <a:extLst>
                <a:ext uri="{63B3BB69-23CF-44E3-9099-C40C66FF867C}">
                  <a14:compatExt spid="_x0000_s30829"/>
                </a:ext>
                <a:ext uri="{FF2B5EF4-FFF2-40B4-BE49-F238E27FC236}">
                  <a16:creationId xmlns:a16="http://schemas.microsoft.com/office/drawing/2014/main" id="{00000000-0008-0000-0F00-00006D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31</xdr:row>
          <xdr:rowOff>0</xdr:rowOff>
        </xdr:from>
        <xdr:to>
          <xdr:col>3</xdr:col>
          <xdr:colOff>542925</xdr:colOff>
          <xdr:row>31</xdr:row>
          <xdr:rowOff>209550</xdr:rowOff>
        </xdr:to>
        <xdr:sp macro="" textlink="">
          <xdr:nvSpPr>
            <xdr:cNvPr id="30830" name="Check Box 110" hidden="1">
              <a:extLst>
                <a:ext uri="{63B3BB69-23CF-44E3-9099-C40C66FF867C}">
                  <a14:compatExt spid="_x0000_s30830"/>
                </a:ext>
                <a:ext uri="{FF2B5EF4-FFF2-40B4-BE49-F238E27FC236}">
                  <a16:creationId xmlns:a16="http://schemas.microsoft.com/office/drawing/2014/main" id="{00000000-0008-0000-0F00-00006E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32</xdr:row>
          <xdr:rowOff>0</xdr:rowOff>
        </xdr:from>
        <xdr:to>
          <xdr:col>3</xdr:col>
          <xdr:colOff>542925</xdr:colOff>
          <xdr:row>33</xdr:row>
          <xdr:rowOff>28575</xdr:rowOff>
        </xdr:to>
        <xdr:sp macro="" textlink="">
          <xdr:nvSpPr>
            <xdr:cNvPr id="30831" name="Check Box 111" hidden="1">
              <a:extLst>
                <a:ext uri="{63B3BB69-23CF-44E3-9099-C40C66FF867C}">
                  <a14:compatExt spid="_x0000_s30831"/>
                </a:ext>
                <a:ext uri="{FF2B5EF4-FFF2-40B4-BE49-F238E27FC236}">
                  <a16:creationId xmlns:a16="http://schemas.microsoft.com/office/drawing/2014/main" id="{00000000-0008-0000-0F00-00006F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33</xdr:row>
          <xdr:rowOff>0</xdr:rowOff>
        </xdr:from>
        <xdr:to>
          <xdr:col>3</xdr:col>
          <xdr:colOff>542925</xdr:colOff>
          <xdr:row>33</xdr:row>
          <xdr:rowOff>209550</xdr:rowOff>
        </xdr:to>
        <xdr:sp macro="" textlink="">
          <xdr:nvSpPr>
            <xdr:cNvPr id="30832" name="Check Box 112" hidden="1">
              <a:extLst>
                <a:ext uri="{63B3BB69-23CF-44E3-9099-C40C66FF867C}">
                  <a14:compatExt spid="_x0000_s30832"/>
                </a:ext>
                <a:ext uri="{FF2B5EF4-FFF2-40B4-BE49-F238E27FC236}">
                  <a16:creationId xmlns:a16="http://schemas.microsoft.com/office/drawing/2014/main" id="{00000000-0008-0000-0F00-000070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34</xdr:row>
          <xdr:rowOff>0</xdr:rowOff>
        </xdr:from>
        <xdr:to>
          <xdr:col>3</xdr:col>
          <xdr:colOff>542925</xdr:colOff>
          <xdr:row>35</xdr:row>
          <xdr:rowOff>28575</xdr:rowOff>
        </xdr:to>
        <xdr:sp macro="" textlink="">
          <xdr:nvSpPr>
            <xdr:cNvPr id="30833" name="Check Box 113" hidden="1">
              <a:extLst>
                <a:ext uri="{63B3BB69-23CF-44E3-9099-C40C66FF867C}">
                  <a14:compatExt spid="_x0000_s30833"/>
                </a:ext>
                <a:ext uri="{FF2B5EF4-FFF2-40B4-BE49-F238E27FC236}">
                  <a16:creationId xmlns:a16="http://schemas.microsoft.com/office/drawing/2014/main" id="{00000000-0008-0000-0F00-000071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7.xml><?xml version="1.0" encoding="utf-8"?>
<xdr:wsDr xmlns:xdr="http://schemas.openxmlformats.org/drawingml/2006/spreadsheetDrawing" xmlns:a="http://schemas.openxmlformats.org/drawingml/2006/main">
  <xdr:twoCellAnchor editAs="oneCell">
    <xdr:from>
      <xdr:col>1</xdr:col>
      <xdr:colOff>45720</xdr:colOff>
      <xdr:row>0</xdr:row>
      <xdr:rowOff>0</xdr:rowOff>
    </xdr:from>
    <xdr:to>
      <xdr:col>1</xdr:col>
      <xdr:colOff>563245</xdr:colOff>
      <xdr:row>0</xdr:row>
      <xdr:rowOff>571500</xdr:rowOff>
    </xdr:to>
    <xdr:pic>
      <xdr:nvPicPr>
        <xdr:cNvPr id="2" name="Picture 1">
          <a:extLst>
            <a:ext uri="{FF2B5EF4-FFF2-40B4-BE49-F238E27FC236}">
              <a16:creationId xmlns:a16="http://schemas.microsoft.com/office/drawing/2014/main" id="{00000000-0008-0000-10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65301"/>
        <a:stretch/>
      </xdr:blipFill>
      <xdr:spPr>
        <a:xfrm>
          <a:off x="121920" y="0"/>
          <a:ext cx="518160" cy="571500"/>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Doug Ferguson" id="{B07BE25A-746C-40F3-87BD-FCA525CF89A5}" userId="DFerguson@cmap.illinois.gov" providerId="PeoplePicker"/>
  <person displayName="Jonathan Haadsma" id="{420CA07D-EB40-4E05-9AC5-B19501DD2AE0}" userId="S::jhaadsma@cmap.illinois.gov::80090712-59d1-4317-be21-49c431ad0d79" providerId="AD"/>
</personList>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_rels/pivotCacheDefinition3.xml.rels><?xml version="1.0" encoding="UTF-8" standalone="yes"?>
<Relationships xmlns="http://schemas.openxmlformats.org/package/2006/relationships"><Relationship Id="rId1" Type="http://schemas.openxmlformats.org/officeDocument/2006/relationships/pivotCacheRecords" Target="pivotCacheRecords3.xml"/></Relationships>
</file>

<file path=xl/pivotCache/_rels/pivotCacheDefinition4.xml.rels><?xml version="1.0" encoding="UTF-8" standalone="yes"?>
<Relationships xmlns="http://schemas.openxmlformats.org/package/2006/relationships"><Relationship Id="rId1" Type="http://schemas.openxmlformats.org/officeDocument/2006/relationships/pivotCacheRecords" Target="pivotCacheRecords4.xml"/></Relationships>
</file>

<file path=xl/pivotCache/_rels/pivotCacheDefinition5.xml.rels><?xml version="1.0" encoding="UTF-8" standalone="yes"?>
<Relationships xmlns="http://schemas.openxmlformats.org/package/2006/relationships"><Relationship Id="rId1" Type="http://schemas.openxmlformats.org/officeDocument/2006/relationships/pivotCacheRecords" Target="pivotCacheRecords5.xml"/></Relationships>
</file>

<file path=xl/pivotCache/_rels/pivotCacheDefinition6.xml.rels><?xml version="1.0" encoding="UTF-8" standalone="yes"?>
<Relationships xmlns="http://schemas.openxmlformats.org/package/2006/relationships"><Relationship Id="rId1" Type="http://schemas.openxmlformats.org/officeDocument/2006/relationships/pivotCacheRecords" Target="pivotCacheRecords6.xml"/></Relationships>
</file>

<file path=xl/pivotCache/_rels/pivotCacheDefinition7.xml.rels><?xml version="1.0" encoding="UTF-8" standalone="yes"?>
<Relationships xmlns="http://schemas.openxmlformats.org/package/2006/relationships"><Relationship Id="rId1" Type="http://schemas.openxmlformats.org/officeDocument/2006/relationships/pivotCacheRecords" Target="pivotCacheRecords7.xml"/></Relationships>
</file>

<file path=xl/pivotCache/_rels/pivotCacheDefinition8.xml.rels><?xml version="1.0" encoding="UTF-8" standalone="yes"?>
<Relationships xmlns="http://schemas.openxmlformats.org/package/2006/relationships"><Relationship Id="rId1" Type="http://schemas.openxmlformats.org/officeDocument/2006/relationships/pivotCacheRecords" Target="pivotCacheRecords8.xml"/></Relationships>
</file>

<file path=xl/pivotCache/_rels/pivotCacheDefinition9.xml.rels><?xml version="1.0" encoding="UTF-8" standalone="yes"?>
<Relationships xmlns="http://schemas.openxmlformats.org/package/2006/relationships"><Relationship Id="rId1" Type="http://schemas.openxmlformats.org/officeDocument/2006/relationships/pivotCacheRecords" Target="pivotCacheRecords9.xml"/></Relationships>
</file>

<file path=xl/pivotCache/_rels/pivotCacheDefinition10.xml.rels><?xml version="1.0" encoding="UTF-8" standalone="yes"?>
<Relationships xmlns="http://schemas.openxmlformats.org/package/2006/relationships"><Relationship Id="rId1" Type="http://schemas.openxmlformats.org/officeDocument/2006/relationships/pivotCacheRecords" Target="pivotCacheRecords10.xml"/></Relationships>
</file>

<file path=xl/pivotCache/_rels/pivotCacheDefinition11.xml.rels><?xml version="1.0" encoding="UTF-8" standalone="yes"?>
<Relationships xmlns="http://schemas.openxmlformats.org/package/2006/relationships"><Relationship Id="rId1" Type="http://schemas.openxmlformats.org/officeDocument/2006/relationships/pivotCacheRecords" Target="pivotCacheRecords11.xml"/></Relationships>
</file>

<file path=xl/pivotCache/_rels/pivotCacheDefinition12.xml.rels><?xml version="1.0" encoding="UTF-8" standalone="yes"?>
<Relationships xmlns="http://schemas.openxmlformats.org/package/2006/relationships"><Relationship Id="rId1" Type="http://schemas.openxmlformats.org/officeDocument/2006/relationships/pivotCacheRecords" Target="pivotCacheRecords12.xml"/></Relationships>
</file>

<file path=xl/pivotCache/_rels/pivotCacheDefinition13.xml.rels><?xml version="1.0" encoding="UTF-8" standalone="yes"?>
<Relationships xmlns="http://schemas.openxmlformats.org/package/2006/relationships"><Relationship Id="rId1" Type="http://schemas.openxmlformats.org/officeDocument/2006/relationships/pivotCacheRecords" Target="pivotCacheRecords13.xml"/></Relationships>
</file>

<file path=xl/pivotCache/_rels/pivotCacheDefinition14.xml.rels><?xml version="1.0" encoding="UTF-8" standalone="yes"?>
<Relationships xmlns="http://schemas.openxmlformats.org/package/2006/relationships"><Relationship Id="rId1" Type="http://schemas.openxmlformats.org/officeDocument/2006/relationships/pivotCacheRecords" Target="pivotCacheRecords14.xml"/></Relationships>
</file>

<file path=xl/pivotCache/_rels/pivotCacheDefinition15.xml.rels><?xml version="1.0" encoding="UTF-8" standalone="yes"?>
<Relationships xmlns="http://schemas.openxmlformats.org/package/2006/relationships"><Relationship Id="rId1" Type="http://schemas.openxmlformats.org/officeDocument/2006/relationships/pivotCacheRecords" Target="pivotCacheRecords15.xml"/></Relationships>
</file>

<file path=xl/pivotCache/_rels/pivotCacheDefinition16.xml.rels><?xml version="1.0" encoding="UTF-8" standalone="yes"?>
<Relationships xmlns="http://schemas.openxmlformats.org/package/2006/relationships"><Relationship Id="rId1" Type="http://schemas.openxmlformats.org/officeDocument/2006/relationships/pivotCacheRecords" Target="pivotCacheRecords16.xml"/></Relationships>
</file>

<file path=xl/pivotCache/_rels/pivotCacheDefinition17.xml.rels><?xml version="1.0" encoding="UTF-8" standalone="yes"?>
<Relationships xmlns="http://schemas.openxmlformats.org/package/2006/relationships"><Relationship Id="rId1" Type="http://schemas.openxmlformats.org/officeDocument/2006/relationships/pivotCacheRecords" Target="pivotCacheRecords17.xml"/></Relationships>
</file>

<file path=xl/pivotCache/_rels/pivotCacheDefinition18.xml.rels><?xml version="1.0" encoding="UTF-8" standalone="yes"?>
<Relationships xmlns="http://schemas.openxmlformats.org/package/2006/relationships"><Relationship Id="rId1" Type="http://schemas.openxmlformats.org/officeDocument/2006/relationships/pivotCacheRecords" Target="pivotCacheRecords18.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Kama Dobbs" refreshedDate="44924.423282523145" createdVersion="8" refreshedVersion="8" minRefreshableVersion="3" recordCount="57" xr:uid="{60041DD3-52D1-42A9-BAE8-FEA217208465}">
  <cacheSource type="worksheet">
    <worksheetSource ref="Q4:S74" sheet="Bridge Projects"/>
  </cacheSource>
  <cacheFields count="3">
    <cacheField name="missing" numFmtId="0">
      <sharedItems containsString="0" containsBlank="1" containsNumber="1" containsInteger="1" minValue="1" maxValue="1"/>
    </cacheField>
    <cacheField name="r/o" numFmtId="0">
      <sharedItems containsBlank="1" count="3">
        <s v="r"/>
        <m/>
        <s v="o"/>
      </sharedItems>
    </cacheField>
    <cacheField name="t/dd" numFmtId="0">
      <sharedItems containsBlank="1" count="3">
        <s v="t"/>
        <m/>
        <s v="d"/>
      </sharedItems>
    </cacheField>
  </cacheFields>
  <extLst>
    <ext xmlns:x14="http://schemas.microsoft.com/office/spreadsheetml/2009/9/main" uri="{725AE2AE-9491-48be-B2B4-4EB974FC3084}">
      <x14:pivotCacheDefinition/>
    </ext>
    <ext xmlns:xlpdsc="http://schemas.microsoft.com/office/spreadsheetml/2026/pivotDataSourceClean" uri="{F4336242-56EE-4DD3-A5F7-E900642BF6E9}">
      <xlpdsc:dataSourceClean>1</xlpdsc:dataSourceClea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Kama Dobbs" refreshedDate="44924.471653703702" createdVersion="8" refreshedVersion="8" minRefreshableVersion="3" recordCount="40" xr:uid="{3E37831B-72EF-473B-9313-B5569794353F}">
  <cacheSource type="worksheet">
    <worksheetSource ref="Q5:S58" sheet="Rail-Hwy Crossings"/>
  </cacheSource>
  <cacheFields count="3">
    <cacheField name="missing" numFmtId="0">
      <sharedItems containsString="0" containsBlank="1" containsNumber="1" containsInteger="1" minValue="1" maxValue="1"/>
    </cacheField>
    <cacheField name="r/o" numFmtId="0">
      <sharedItems containsBlank="1" count="3">
        <s v="r"/>
        <m/>
        <s v="o"/>
      </sharedItems>
    </cacheField>
    <cacheField name="t/dd" numFmtId="0">
      <sharedItems containsBlank="1" count="3">
        <s v="t"/>
        <m/>
        <s v="d"/>
      </sharedItems>
    </cacheField>
  </cacheFields>
  <extLst>
    <ext xmlns:x14="http://schemas.microsoft.com/office/spreadsheetml/2009/9/main" uri="{725AE2AE-9491-48be-B2B4-4EB974FC3084}">
      <x14:pivotCacheDefinition/>
    </ext>
    <ext xmlns:xlpdsc="http://schemas.microsoft.com/office/spreadsheetml/2026/pivotDataSourceClean" uri="{F4336242-56EE-4DD3-A5F7-E900642BF6E9}">
      <xlpdsc:dataSourceClean>1</xlpdsc:dataSourceClean>
    </ext>
  </extLst>
</pivotCacheDefinition>
</file>

<file path=xl/pivotCache/pivotCacheDefinition3.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Kama Dobbs" refreshedDate="44924.557725925923" createdVersion="8" refreshedVersion="8" minRefreshableVersion="3" recordCount="74" xr:uid="{A5269123-1B45-4CF7-B567-CBB0B08798BD}">
  <cacheSource type="worksheet">
    <worksheetSource ref="Q5:S93" sheet="Truck Routes"/>
  </cacheSource>
  <cacheFields count="3">
    <cacheField name="missing" numFmtId="0">
      <sharedItems containsString="0" containsBlank="1" containsNumber="1" containsInteger="1" minValue="1" maxValue="1"/>
    </cacheField>
    <cacheField name="r/o" numFmtId="0">
      <sharedItems containsBlank="1" count="3">
        <s v="r"/>
        <m/>
        <s v="o"/>
      </sharedItems>
    </cacheField>
    <cacheField name="t/dd" numFmtId="0">
      <sharedItems containsBlank="1" count="3">
        <s v="t"/>
        <m/>
        <s v="d"/>
      </sharedItems>
    </cacheField>
  </cacheFields>
  <extLst>
    <ext xmlns:x14="http://schemas.microsoft.com/office/spreadsheetml/2009/9/main" uri="{725AE2AE-9491-48be-B2B4-4EB974FC3084}">
      <x14:pivotCacheDefinition/>
    </ext>
    <ext xmlns:xlpdsc="http://schemas.microsoft.com/office/spreadsheetml/2026/pivotDataSourceClean" uri="{F4336242-56EE-4DD3-A5F7-E900642BF6E9}">
      <xlpdsc:dataSourceClean>1</xlpdsc:dataSourceClean>
    </ext>
  </extLst>
</pivotCacheDefinition>
</file>

<file path=xl/pivotCache/pivotCacheDefinition4.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Kama Dobbs" refreshedDate="44925.399000347221" createdVersion="8" refreshedVersion="8" minRefreshableVersion="3" recordCount="138" xr:uid="{95AB4884-4901-4F2A-B8E3-958677686366}">
  <cacheSource type="worksheet">
    <worksheetSource ref="T4:V153" sheet="Transit Projects"/>
  </cacheSource>
  <cacheFields count="3">
    <cacheField name="missing" numFmtId="0">
      <sharedItems containsString="0" containsBlank="1" containsNumber="1" containsInteger="1" minValue="1" maxValue="1"/>
    </cacheField>
    <cacheField name="r/o" numFmtId="0">
      <sharedItems containsBlank="1" count="3">
        <s v="r"/>
        <m/>
        <s v="o"/>
      </sharedItems>
    </cacheField>
    <cacheField name="t/dd" numFmtId="0">
      <sharedItems containsBlank="1" count="3">
        <s v="t"/>
        <s v="d"/>
        <m/>
      </sharedItems>
    </cacheField>
  </cacheFields>
  <extLst>
    <ext xmlns:x14="http://schemas.microsoft.com/office/spreadsheetml/2009/9/main" uri="{725AE2AE-9491-48be-B2B4-4EB974FC3084}">
      <x14:pivotCacheDefinition/>
    </ext>
    <ext xmlns:xlpdsc="http://schemas.microsoft.com/office/spreadsheetml/2026/pivotDataSourceClean" uri="{F4336242-56EE-4DD3-A5F7-E900642BF6E9}">
      <xlpdsc:dataSourceClean>1</xlpdsc:dataSourceClean>
    </ext>
  </extLst>
</pivotCacheDefinition>
</file>

<file path=xl/pivotCache/pivotCacheDefinition5.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Kama Dobbs" refreshedDate="44925.401042824073" createdVersion="8" refreshedVersion="8" minRefreshableVersion="3" recordCount="138" xr:uid="{B8285D9A-CF18-46B5-8E34-BC1F1221C474}">
  <cacheSource type="worksheet">
    <worksheetSource ref="X4:Z153" sheet="Transit Projects"/>
  </cacheSource>
  <cacheFields count="3">
    <cacheField name="missing" numFmtId="0">
      <sharedItems containsString="0" containsBlank="1" containsNumber="1" containsInteger="1" minValue="1" maxValue="1"/>
    </cacheField>
    <cacheField name="r/o" numFmtId="0">
      <sharedItems containsBlank="1" count="3">
        <s v="r"/>
        <m/>
        <s v="o"/>
      </sharedItems>
    </cacheField>
    <cacheField name="t/dd" numFmtId="0">
      <sharedItems containsBlank="1" count="3">
        <s v="t"/>
        <s v="d"/>
        <m/>
      </sharedItems>
    </cacheField>
  </cacheFields>
  <extLst>
    <ext xmlns:x14="http://schemas.microsoft.com/office/spreadsheetml/2009/9/main" uri="{725AE2AE-9491-48be-B2B4-4EB974FC3084}">
      <x14:pivotCacheDefinition/>
    </ext>
    <ext xmlns:xlpdsc="http://schemas.microsoft.com/office/spreadsheetml/2026/pivotDataSourceClean" uri="{F4336242-56EE-4DD3-A5F7-E900642BF6E9}">
      <xlpdsc:dataSourceClean>1</xlpdsc:dataSourceClean>
    </ext>
  </extLst>
</pivotCacheDefinition>
</file>

<file path=xl/pivotCache/pivotCacheDefinition6.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Kama Dobbs" refreshedDate="44925.404177546297" createdVersion="8" refreshedVersion="8" minRefreshableVersion="3" recordCount="138" xr:uid="{82BAC5B7-348E-4023-8109-D2564C123347}">
  <cacheSource type="worksheet">
    <worksheetSource ref="AB4:AD153" sheet="Transit Projects"/>
  </cacheSource>
  <cacheFields count="3">
    <cacheField name="missing" numFmtId="0">
      <sharedItems containsString="0" containsBlank="1" containsNumber="1" containsInteger="1" minValue="1" maxValue="1"/>
    </cacheField>
    <cacheField name="r/o" numFmtId="0">
      <sharedItems containsBlank="1" count="3">
        <s v="r"/>
        <m/>
        <s v="o"/>
      </sharedItems>
    </cacheField>
    <cacheField name="t/dd" numFmtId="0">
      <sharedItems containsBlank="1" count="3">
        <s v="t"/>
        <s v="d"/>
        <m/>
      </sharedItems>
    </cacheField>
  </cacheFields>
  <extLst>
    <ext xmlns:x14="http://schemas.microsoft.com/office/spreadsheetml/2009/9/main" uri="{725AE2AE-9491-48be-B2B4-4EB974FC3084}">
      <x14:pivotCacheDefinition/>
    </ext>
    <ext xmlns:xlpdsc="http://schemas.microsoft.com/office/spreadsheetml/2026/pivotDataSourceClean" uri="{F4336242-56EE-4DD3-A5F7-E900642BF6E9}">
      <xlpdsc:dataSourceClean>1</xlpdsc:dataSourceClean>
    </ext>
  </extLst>
</pivotCacheDefinition>
</file>

<file path=xl/pivotCache/pivotCacheDefinition7.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Kama Dobbs" refreshedDate="44925.610551851853" createdVersion="8" refreshedVersion="8" minRefreshableVersion="3" recordCount="167" xr:uid="{05D7A01E-8C83-4B58-8AC2-5718C68C46F8}">
  <cacheSource type="worksheet">
    <worksheetSource ref="T4:V205" sheet="Safety"/>
  </cacheSource>
  <cacheFields count="3">
    <cacheField name="missing" numFmtId="0">
      <sharedItems containsString="0" containsBlank="1" containsNumber="1" containsInteger="1" minValue="0" maxValue="1"/>
    </cacheField>
    <cacheField name="r/o" numFmtId="0">
      <sharedItems containsBlank="1" count="4">
        <s v="r"/>
        <m/>
        <s v="if zero, no improvements"/>
        <s v="o"/>
      </sharedItems>
    </cacheField>
    <cacheField name="t/dd" numFmtId="0">
      <sharedItems containsBlank="1" count="3">
        <s v="t"/>
        <m/>
        <s v="d"/>
      </sharedItems>
    </cacheField>
  </cacheFields>
  <extLst>
    <ext xmlns:x14="http://schemas.microsoft.com/office/spreadsheetml/2009/9/main" uri="{725AE2AE-9491-48be-B2B4-4EB974FC3084}">
      <x14:pivotCacheDefinition/>
    </ext>
    <ext xmlns:xlpdsc="http://schemas.microsoft.com/office/spreadsheetml/2026/pivotDataSourceClean" uri="{F4336242-56EE-4DD3-A5F7-E900642BF6E9}">
      <xlpdsc:dataSourceClean>1</xlpdsc:dataSourceClean>
    </ext>
  </extLst>
</pivotCacheDefinition>
</file>

<file path=xl/pivotCache/pivotCacheDefinition8.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Kama Dobbs" refreshedDate="44925.644238310182" createdVersion="8" refreshedVersion="8" minRefreshableVersion="3" recordCount="144" xr:uid="{3FD7E3F6-FEE2-4EF5-AB8F-9EB50675EC7E}">
  <cacheSource type="worksheet">
    <worksheetSource ref="Q5:S158" sheet="Road Projects"/>
  </cacheSource>
  <cacheFields count="3">
    <cacheField name="missing" numFmtId="0">
      <sharedItems containsString="0" containsBlank="1" containsNumber="1" containsInteger="1" minValue="0" maxValue="1"/>
    </cacheField>
    <cacheField name="r/o" numFmtId="0">
      <sharedItems containsBlank="1" count="5">
        <s v="r"/>
        <m/>
        <s v="zero means no scope"/>
        <s v="zero is no imp"/>
        <s v="o"/>
      </sharedItems>
    </cacheField>
    <cacheField name="t/dd" numFmtId="0">
      <sharedItems containsBlank="1" count="3">
        <s v="t"/>
        <m/>
        <s v="d"/>
      </sharedItems>
    </cacheField>
  </cacheFields>
  <extLst>
    <ext xmlns:x14="http://schemas.microsoft.com/office/spreadsheetml/2009/9/main" uri="{725AE2AE-9491-48be-B2B4-4EB974FC3084}">
      <x14:pivotCacheDefinition/>
    </ext>
    <ext xmlns:xlpdsc="http://schemas.microsoft.com/office/spreadsheetml/2026/pivotDataSourceClean" uri="{F4336242-56EE-4DD3-A5F7-E900642BF6E9}">
      <xlpdsc:dataSourceClean>1</xlpdsc:dataSourceClean>
    </ext>
  </extLst>
</pivotCacheDefinition>
</file>

<file path=xl/pivotCache/pivotCacheDefinition9.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Kama Dobbs" refreshedDate="44925.843246990742" createdVersion="8" refreshedVersion="8" minRefreshableVersion="3" recordCount="24" xr:uid="{E22F2C2C-D03B-4D59-82C8-A40D3ABC5459}">
  <cacheSource type="worksheet">
    <worksheetSource ref="O4:Q24" sheet="Bicycle Facility Projects"/>
  </cacheSource>
  <cacheFields count="3">
    <cacheField name="missing" numFmtId="0">
      <sharedItems containsString="0" containsBlank="1" containsNumber="1" containsInteger="1" minValue="1" maxValue="1"/>
    </cacheField>
    <cacheField name="r/o" numFmtId="0">
      <sharedItems containsBlank="1" containsMixedTypes="1" containsNumber="1" containsInteger="1" minValue="0" maxValue="0" count="4">
        <s v="r"/>
        <m/>
        <s v="o"/>
        <n v="0" u="1"/>
      </sharedItems>
    </cacheField>
    <cacheField name="t/dd" numFmtId="0">
      <sharedItems containsBlank="1" count="3">
        <s v="t"/>
        <m/>
        <s v="d"/>
      </sharedItems>
    </cacheField>
  </cacheFields>
  <extLst>
    <ext xmlns:x14="http://schemas.microsoft.com/office/spreadsheetml/2009/9/main" uri="{725AE2AE-9491-48be-B2B4-4EB974FC3084}">
      <x14:pivotCacheDefinition/>
    </ext>
    <ext xmlns:xlpdsc="http://schemas.microsoft.com/office/spreadsheetml/2026/pivotDataSourceClean" uri="{F4336242-56EE-4DD3-A5F7-E900642BF6E9}">
      <xlpdsc:dataSourceClean>1</xlpdsc:dataSourceClean>
    </ext>
  </extLst>
</pivotCacheDefinition>
</file>

<file path=xl/pivotCache/pivotCacheDefinition10.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Kama Dobbs" refreshedDate="44925.844486805552" createdVersion="8" refreshedVersion="8" minRefreshableVersion="3" recordCount="13" xr:uid="{1A29FCB5-9E71-4AA8-A2BE-4CC5CCFB1997}">
  <cacheSource type="worksheet">
    <worksheetSource ref="P4:R14" sheet="Demonstration Projects"/>
  </cacheSource>
  <cacheFields count="3">
    <cacheField name="missing" numFmtId="0">
      <sharedItems containsString="0" containsBlank="1" containsNumber="1" containsInteger="1" minValue="1" maxValue="1"/>
    </cacheField>
    <cacheField name="r/o" numFmtId="0">
      <sharedItems containsBlank="1" count="3">
        <s v="r"/>
        <m/>
        <s v="o"/>
      </sharedItems>
    </cacheField>
    <cacheField name="t/dd" numFmtId="0">
      <sharedItems containsBlank="1" count="2">
        <s v="t"/>
        <m/>
      </sharedItems>
    </cacheField>
  </cacheFields>
  <extLst>
    <ext xmlns:x14="http://schemas.microsoft.com/office/spreadsheetml/2009/9/main" uri="{725AE2AE-9491-48be-B2B4-4EB974FC3084}">
      <x14:pivotCacheDefinition/>
    </ext>
    <ext xmlns:xlpdsc="http://schemas.microsoft.com/office/spreadsheetml/2026/pivotDataSourceClean" uri="{F4336242-56EE-4DD3-A5F7-E900642BF6E9}">
      <xlpdsc:dataSourceClean>1</xlpdsc:dataSourceClean>
    </ext>
  </extLst>
</pivotCacheDefinition>
</file>

<file path=xl/pivotCache/pivotCacheDefinition1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Kama Dobbs" refreshedDate="44925.847823032411" createdVersion="8" refreshedVersion="8" minRefreshableVersion="3" recordCount="43" xr:uid="{88A56EDC-743A-4867-9EEE-6003B038216E}">
  <cacheSource type="worksheet">
    <worksheetSource ref="Z4:AB45" sheet="Direct Emissions Reductions"/>
  </cacheSource>
  <cacheFields count="3">
    <cacheField name="missing" numFmtId="0">
      <sharedItems containsString="0" containsBlank="1" containsNumber="1" containsInteger="1" minValue="1" maxValue="1"/>
    </cacheField>
    <cacheField name="r/o" numFmtId="0">
      <sharedItems containsBlank="1" count="3">
        <s v="r"/>
        <m/>
        <s v="o"/>
      </sharedItems>
    </cacheField>
    <cacheField name="t/dd" numFmtId="0">
      <sharedItems containsBlank="1" count="2">
        <s v="t"/>
        <m/>
      </sharedItems>
    </cacheField>
  </cacheFields>
  <extLst>
    <ext xmlns:x14="http://schemas.microsoft.com/office/spreadsheetml/2009/9/main" uri="{725AE2AE-9491-48be-B2B4-4EB974FC3084}">
      <x14:pivotCacheDefinition/>
    </ext>
    <ext xmlns:xlpdsc="http://schemas.microsoft.com/office/spreadsheetml/2026/pivotDataSourceClean" uri="{F4336242-56EE-4DD3-A5F7-E900642BF6E9}">
      <xlpdsc:dataSourceClean>1</xlpdsc:dataSourceClean>
    </ext>
  </extLst>
</pivotCacheDefinition>
</file>

<file path=xl/pivotCache/pivotCacheDefinition1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Kama Dobbs" refreshedDate="44925.849851388892" createdVersion="8" refreshedVersion="8" minRefreshableVersion="3" recordCount="16" xr:uid="{5655460F-AF85-407A-A366-F0E722DCDEAD}">
  <cacheSource type="worksheet">
    <worksheetSource ref="O3:Q15" sheet="Other Projects"/>
  </cacheSource>
  <cacheFields count="3">
    <cacheField name="missing" numFmtId="0">
      <sharedItems containsString="0" containsBlank="1" containsNumber="1" containsInteger="1" minValue="1" maxValue="1"/>
    </cacheField>
    <cacheField name="r/o" numFmtId="0">
      <sharedItems containsBlank="1" count="3">
        <s v="r"/>
        <s v="o"/>
        <m/>
      </sharedItems>
    </cacheField>
    <cacheField name="t/dd" numFmtId="0">
      <sharedItems containsBlank="1" count="2">
        <s v="t"/>
        <m/>
      </sharedItems>
    </cacheField>
  </cacheFields>
  <extLst>
    <ext xmlns:x14="http://schemas.microsoft.com/office/spreadsheetml/2009/9/main" uri="{725AE2AE-9491-48be-B2B4-4EB974FC3084}">
      <x14:pivotCacheDefinition/>
    </ext>
    <ext xmlns:xlpdsc="http://schemas.microsoft.com/office/spreadsheetml/2026/pivotDataSourceClean" uri="{F4336242-56EE-4DD3-A5F7-E900642BF6E9}">
      <xlpdsc:dataSourceClean>1</xlpdsc:dataSourceClean>
    </ext>
  </extLst>
</pivotCacheDefinition>
</file>

<file path=xl/pivotCache/pivotCacheDefinition13.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Kama Dobbs" refreshedDate="44926.564637152776" createdVersion="8" refreshedVersion="8" minRefreshableVersion="3" recordCount="144" xr:uid="{F8E8703B-5304-4194-8A79-B6D982F73567}">
  <cacheSource type="worksheet">
    <worksheetSource ref="U5:W158" sheet="Road Projects"/>
  </cacheSource>
  <cacheFields count="3">
    <cacheField name="missing" numFmtId="0">
      <sharedItems containsBlank="1" containsMixedTypes="1" containsNumber="1" containsInteger="1" minValue="0" maxValue="1"/>
    </cacheField>
    <cacheField name="r/o" numFmtId="0">
      <sharedItems containsBlank="1" count="6">
        <s v="r"/>
        <m/>
        <s v="o"/>
        <s v="zero means no scope"/>
        <s v="flag capacity"/>
        <s v="zero is no imp"/>
      </sharedItems>
    </cacheField>
    <cacheField name="t/dd" numFmtId="0">
      <sharedItems containsBlank="1" count="3">
        <s v="t"/>
        <m/>
        <s v="d"/>
      </sharedItems>
    </cacheField>
  </cacheFields>
  <extLst>
    <ext xmlns:x14="http://schemas.microsoft.com/office/spreadsheetml/2009/9/main" uri="{725AE2AE-9491-48be-B2B4-4EB974FC3084}">
      <x14:pivotCacheDefinition/>
    </ext>
    <ext xmlns:xlpdsc="http://schemas.microsoft.com/office/spreadsheetml/2026/pivotDataSourceClean" uri="{F4336242-56EE-4DD3-A5F7-E900642BF6E9}">
      <xlpdsc:dataSourceClean>1</xlpdsc:dataSourceClean>
    </ext>
  </extLst>
</pivotCacheDefinition>
</file>

<file path=xl/pivotCache/pivotCacheDefinition14.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Kama Dobbs" refreshedDate="44926.566574421297" createdVersion="8" refreshedVersion="8" minRefreshableVersion="3" recordCount="144" xr:uid="{A363624B-9705-40B1-8E12-5A851AFF4E73}">
  <cacheSource type="worksheet">
    <worksheetSource ref="Y5:AA158" sheet="Road Projects"/>
  </cacheSource>
  <cacheFields count="3">
    <cacheField name="missing" numFmtId="0">
      <sharedItems containsBlank="1" containsMixedTypes="1" containsNumber="1" containsInteger="1" minValue="0" maxValue="1"/>
    </cacheField>
    <cacheField name="r/o" numFmtId="0">
      <sharedItems containsBlank="1" count="7">
        <s v="r"/>
        <m/>
        <s v="o"/>
        <s v="zero means no scope"/>
        <s v="flag capacity"/>
        <s v="flag RR"/>
        <s v="zero is no imp"/>
      </sharedItems>
    </cacheField>
    <cacheField name="t/dd" numFmtId="0">
      <sharedItems containsBlank="1" count="3">
        <s v="t"/>
        <m/>
        <s v="d"/>
      </sharedItems>
    </cacheField>
  </cacheFields>
  <extLst>
    <ext xmlns:x14="http://schemas.microsoft.com/office/spreadsheetml/2009/9/main" uri="{725AE2AE-9491-48be-B2B4-4EB974FC3084}">
      <x14:pivotCacheDefinition/>
    </ext>
    <ext xmlns:xlpdsc="http://schemas.microsoft.com/office/spreadsheetml/2026/pivotDataSourceClean" uri="{F4336242-56EE-4DD3-A5F7-E900642BF6E9}">
      <xlpdsc:dataSourceClean>1</xlpdsc:dataSourceClean>
    </ext>
  </extLst>
</pivotCacheDefinition>
</file>

<file path=xl/pivotCache/pivotCacheDefinition15.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Kama Dobbs" refreshedDate="44926.613393287036" createdVersion="8" refreshedVersion="8" minRefreshableVersion="3" recordCount="34" xr:uid="{CD9AFF2D-C0C6-466C-9DC0-D1EFB5C4E7D8}">
  <cacheSource type="worksheet">
    <worksheetSource ref="R4:T35" sheet="Signal Interconnects"/>
  </cacheSource>
  <cacheFields count="3">
    <cacheField name="missing" numFmtId="0">
      <sharedItems containsString="0" containsBlank="1" containsNumber="1" containsInteger="1" minValue="1" maxValue="1"/>
    </cacheField>
    <cacheField name="r/o" numFmtId="0">
      <sharedItems containsBlank="1" count="3">
        <s v="r"/>
        <m/>
        <s v="o"/>
      </sharedItems>
    </cacheField>
    <cacheField name="t/dd" numFmtId="0">
      <sharedItems containsBlank="1" count="3">
        <s v="t"/>
        <m/>
        <s v="d"/>
      </sharedItems>
    </cacheField>
  </cacheFields>
  <extLst>
    <ext xmlns:x14="http://schemas.microsoft.com/office/spreadsheetml/2009/9/main" uri="{725AE2AE-9491-48be-B2B4-4EB974FC3084}">
      <x14:pivotCacheDefinition/>
    </ext>
    <ext xmlns:xlpdsc="http://schemas.microsoft.com/office/spreadsheetml/2026/pivotDataSourceClean" uri="{F4336242-56EE-4DD3-A5F7-E900642BF6E9}">
      <xlpdsc:dataSourceClean>1</xlpdsc:dataSourceClean>
    </ext>
  </extLst>
</pivotCacheDefinition>
</file>

<file path=xl/pivotCache/pivotCacheDefinition16.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Kama Dobbs" refreshedDate="44926.63979710648" createdVersion="8" refreshedVersion="8" minRefreshableVersion="3" recordCount="138" xr:uid="{6A37A117-CFF0-4F3A-91B9-93F88E197854}">
  <cacheSource type="worksheet">
    <worksheetSource ref="AF4:AH153" sheet="Transit Projects"/>
  </cacheSource>
  <cacheFields count="3">
    <cacheField name="missing" numFmtId="0">
      <sharedItems containsBlank="1" containsMixedTypes="1" containsNumber="1" minValue="0" maxValue="3.3333333333333335"/>
    </cacheField>
    <cacheField name="r/o" numFmtId="0">
      <sharedItems containsBlank="1" count="4">
        <s v="r"/>
        <m/>
        <s v="ave TERM"/>
        <s v="o"/>
      </sharedItems>
    </cacheField>
    <cacheField name="t/dd" numFmtId="0">
      <sharedItems containsBlank="1" count="3">
        <s v="t"/>
        <s v="d"/>
        <m/>
      </sharedItems>
    </cacheField>
  </cacheFields>
  <extLst>
    <ext xmlns:x14="http://schemas.microsoft.com/office/spreadsheetml/2009/9/main" uri="{725AE2AE-9491-48be-B2B4-4EB974FC3084}">
      <x14:pivotCacheDefinition/>
    </ext>
    <ext xmlns:xlpdsc="http://schemas.microsoft.com/office/spreadsheetml/2026/pivotDataSourceClean" uri="{F4336242-56EE-4DD3-A5F7-E900642BF6E9}">
      <xlpdsc:dataSourceClean>1</xlpdsc:dataSourceClean>
    </ext>
  </extLst>
</pivotCacheDefinition>
</file>

<file path=xl/pivotCache/pivotCacheDefinition17.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Kama Dobbs" refreshedDate="44926.649968171296" createdVersion="8" refreshedVersion="8" minRefreshableVersion="3" recordCount="138" xr:uid="{8C4D235B-1A3B-48F9-BAE5-6334EEC40F1C}">
  <cacheSource type="worksheet">
    <worksheetSource ref="AJ4:AL153" sheet="Transit Projects"/>
  </cacheSource>
  <cacheFields count="3">
    <cacheField name="missing" numFmtId="0">
      <sharedItems containsBlank="1" containsMixedTypes="1" containsNumber="1" containsInteger="1" minValue="0" maxValue="1" count="4">
        <s v="0"/>
        <m/>
        <n v="1"/>
        <n v="0"/>
      </sharedItems>
    </cacheField>
    <cacheField name="r/o" numFmtId="0">
      <sharedItems containsBlank="1" count="5">
        <s v="r"/>
        <m/>
        <s v="zero means no rail"/>
        <s v="zero means no bus"/>
        <s v="o"/>
      </sharedItems>
    </cacheField>
    <cacheField name="t/dd" numFmtId="0">
      <sharedItems containsBlank="1" count="3">
        <s v="t"/>
        <s v="d"/>
        <m/>
      </sharedItems>
    </cacheField>
  </cacheFields>
  <extLst>
    <ext xmlns:x14="http://schemas.microsoft.com/office/spreadsheetml/2009/9/main" uri="{725AE2AE-9491-48be-B2B4-4EB974FC3084}">
      <x14:pivotCacheDefinition/>
    </ext>
    <ext xmlns:xlpdsc="http://schemas.microsoft.com/office/spreadsheetml/2026/pivotDataSourceClean" uri="{F4336242-56EE-4DD3-A5F7-E900642BF6E9}">
      <xlpdsc:dataSourceClean>1</xlpdsc:dataSourceClean>
    </ext>
  </extLst>
</pivotCacheDefinition>
</file>

<file path=xl/pivotCache/pivotCacheDefinition18.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Kama Dobbs" refreshedDate="44926.654964814814" createdVersion="8" refreshedVersion="8" minRefreshableVersion="3" recordCount="138" xr:uid="{99A86956-69A9-48C1-BF80-97DDD29C0AFE}">
  <cacheSource type="worksheet">
    <worksheetSource ref="AN4:AP153" sheet="Transit Projects"/>
  </cacheSource>
  <cacheFields count="3">
    <cacheField name="missing" numFmtId="0">
      <sharedItems containsBlank="1" containsMixedTypes="1" containsNumber="1" containsInteger="1" minValue="1" maxValue="1"/>
    </cacheField>
    <cacheField name="r/o" numFmtId="0">
      <sharedItems containsBlank="1" count="3">
        <s v="r"/>
        <m/>
        <s v="o"/>
      </sharedItems>
    </cacheField>
    <cacheField name="t/dd" numFmtId="0">
      <sharedItems containsBlank="1" count="3">
        <s v="t"/>
        <s v="d"/>
        <m/>
      </sharedItems>
    </cacheField>
  </cacheFields>
  <extLst>
    <ext xmlns:x14="http://schemas.microsoft.com/office/spreadsheetml/2009/9/main" uri="{725AE2AE-9491-48be-B2B4-4EB974FC3084}">
      <x14:pivotCacheDefinition/>
    </ext>
    <ext xmlns:xlpdsc="http://schemas.microsoft.com/office/spreadsheetml/2026/pivotDataSourceClean" uri="{F4336242-56EE-4DD3-A5F7-E900642BF6E9}">
      <xlpdsc:dataSourceClean>1</xlpdsc:dataSourceClea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57">
  <r>
    <n v="1"/>
    <x v="0"/>
    <x v="0"/>
  </r>
  <r>
    <n v="1"/>
    <x v="0"/>
    <x v="0"/>
  </r>
  <r>
    <m/>
    <x v="1"/>
    <x v="1"/>
  </r>
  <r>
    <m/>
    <x v="1"/>
    <x v="1"/>
  </r>
  <r>
    <n v="1"/>
    <x v="0"/>
    <x v="2"/>
  </r>
  <r>
    <n v="1"/>
    <x v="2"/>
    <x v="0"/>
  </r>
  <r>
    <n v="1"/>
    <x v="2"/>
    <x v="0"/>
  </r>
  <r>
    <m/>
    <x v="1"/>
    <x v="1"/>
  </r>
  <r>
    <n v="1"/>
    <x v="2"/>
    <x v="2"/>
  </r>
  <r>
    <n v="1"/>
    <x v="2"/>
    <x v="2"/>
  </r>
  <r>
    <n v="1"/>
    <x v="2"/>
    <x v="2"/>
  </r>
  <r>
    <n v="1"/>
    <x v="2"/>
    <x v="2"/>
  </r>
  <r>
    <n v="1"/>
    <x v="2"/>
    <x v="2"/>
  </r>
  <r>
    <n v="1"/>
    <x v="2"/>
    <x v="2"/>
  </r>
  <r>
    <n v="1"/>
    <x v="2"/>
    <x v="2"/>
  </r>
  <r>
    <n v="1"/>
    <x v="2"/>
    <x v="2"/>
  </r>
  <r>
    <n v="1"/>
    <x v="2"/>
    <x v="2"/>
  </r>
  <r>
    <n v="1"/>
    <x v="2"/>
    <x v="0"/>
  </r>
  <r>
    <m/>
    <x v="1"/>
    <x v="1"/>
  </r>
  <r>
    <m/>
    <x v="1"/>
    <x v="1"/>
  </r>
  <r>
    <n v="1"/>
    <x v="0"/>
    <x v="2"/>
  </r>
  <r>
    <n v="1"/>
    <x v="2"/>
    <x v="0"/>
  </r>
  <r>
    <n v="1"/>
    <x v="0"/>
    <x v="2"/>
  </r>
  <r>
    <n v="1"/>
    <x v="2"/>
    <x v="0"/>
  </r>
  <r>
    <n v="1"/>
    <x v="0"/>
    <x v="2"/>
  </r>
  <r>
    <n v="1"/>
    <x v="2"/>
    <x v="0"/>
  </r>
  <r>
    <n v="1"/>
    <x v="0"/>
    <x v="2"/>
  </r>
  <r>
    <n v="1"/>
    <x v="2"/>
    <x v="0"/>
  </r>
  <r>
    <n v="1"/>
    <x v="0"/>
    <x v="2"/>
  </r>
  <r>
    <n v="1"/>
    <x v="2"/>
    <x v="0"/>
  </r>
  <r>
    <n v="1"/>
    <x v="0"/>
    <x v="2"/>
  </r>
  <r>
    <n v="1"/>
    <x v="2"/>
    <x v="0"/>
  </r>
  <r>
    <m/>
    <x v="1"/>
    <x v="1"/>
  </r>
  <r>
    <m/>
    <x v="1"/>
    <x v="1"/>
  </r>
  <r>
    <m/>
    <x v="1"/>
    <x v="1"/>
  </r>
  <r>
    <n v="1"/>
    <x v="0"/>
    <x v="0"/>
  </r>
  <r>
    <n v="1"/>
    <x v="0"/>
    <x v="0"/>
  </r>
  <r>
    <n v="1"/>
    <x v="2"/>
    <x v="2"/>
  </r>
  <r>
    <n v="1"/>
    <x v="0"/>
    <x v="2"/>
  </r>
  <r>
    <n v="1"/>
    <x v="0"/>
    <x v="2"/>
  </r>
  <r>
    <m/>
    <x v="1"/>
    <x v="1"/>
  </r>
  <r>
    <n v="1"/>
    <x v="0"/>
    <x v="2"/>
  </r>
  <r>
    <n v="1"/>
    <x v="0"/>
    <x v="2"/>
  </r>
  <r>
    <n v="1"/>
    <x v="0"/>
    <x v="2"/>
  </r>
  <r>
    <n v="1"/>
    <x v="0"/>
    <x v="2"/>
  </r>
  <r>
    <n v="1"/>
    <x v="0"/>
    <x v="2"/>
  </r>
  <r>
    <n v="1"/>
    <x v="0"/>
    <x v="2"/>
  </r>
  <r>
    <n v="1"/>
    <x v="2"/>
    <x v="0"/>
  </r>
  <r>
    <n v="1"/>
    <x v="2"/>
    <x v="2"/>
  </r>
  <r>
    <m/>
    <x v="1"/>
    <x v="1"/>
  </r>
  <r>
    <n v="1"/>
    <x v="0"/>
    <x v="2"/>
  </r>
  <r>
    <n v="1"/>
    <x v="0"/>
    <x v="2"/>
  </r>
  <r>
    <n v="1"/>
    <x v="0"/>
    <x v="2"/>
  </r>
  <r>
    <n v="1"/>
    <x v="0"/>
    <x v="2"/>
  </r>
  <r>
    <m/>
    <x v="1"/>
    <x v="1"/>
  </r>
  <r>
    <m/>
    <x v="1"/>
    <x v="1"/>
  </r>
  <r>
    <n v="1"/>
    <x v="2"/>
    <x v="0"/>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40">
  <r>
    <n v="1"/>
    <x v="0"/>
    <x v="0"/>
  </r>
  <r>
    <n v="1"/>
    <x v="0"/>
    <x v="0"/>
  </r>
  <r>
    <m/>
    <x v="1"/>
    <x v="1"/>
  </r>
  <r>
    <m/>
    <x v="1"/>
    <x v="1"/>
  </r>
  <r>
    <n v="1"/>
    <x v="0"/>
    <x v="2"/>
  </r>
  <r>
    <n v="1"/>
    <x v="2"/>
    <x v="0"/>
  </r>
  <r>
    <n v="1"/>
    <x v="2"/>
    <x v="0"/>
  </r>
  <r>
    <m/>
    <x v="1"/>
    <x v="1"/>
  </r>
  <r>
    <n v="1"/>
    <x v="2"/>
    <x v="2"/>
  </r>
  <r>
    <n v="1"/>
    <x v="2"/>
    <x v="2"/>
  </r>
  <r>
    <n v="1"/>
    <x v="2"/>
    <x v="2"/>
  </r>
  <r>
    <n v="1"/>
    <x v="2"/>
    <x v="2"/>
  </r>
  <r>
    <n v="1"/>
    <x v="2"/>
    <x v="2"/>
  </r>
  <r>
    <n v="1"/>
    <x v="2"/>
    <x v="2"/>
  </r>
  <r>
    <n v="1"/>
    <x v="2"/>
    <x v="2"/>
  </r>
  <r>
    <n v="1"/>
    <x v="2"/>
    <x v="2"/>
  </r>
  <r>
    <n v="1"/>
    <x v="2"/>
    <x v="2"/>
  </r>
  <r>
    <n v="1"/>
    <x v="2"/>
    <x v="0"/>
  </r>
  <r>
    <m/>
    <x v="1"/>
    <x v="1"/>
  </r>
  <r>
    <m/>
    <x v="1"/>
    <x v="1"/>
  </r>
  <r>
    <n v="1"/>
    <x v="0"/>
    <x v="2"/>
  </r>
  <r>
    <n v="1"/>
    <x v="2"/>
    <x v="0"/>
  </r>
  <r>
    <n v="1"/>
    <x v="2"/>
    <x v="0"/>
  </r>
  <r>
    <n v="1"/>
    <x v="0"/>
    <x v="2"/>
  </r>
  <r>
    <n v="1"/>
    <x v="2"/>
    <x v="0"/>
  </r>
  <r>
    <n v="1"/>
    <x v="0"/>
    <x v="2"/>
  </r>
  <r>
    <n v="1"/>
    <x v="2"/>
    <x v="0"/>
  </r>
  <r>
    <n v="1"/>
    <x v="0"/>
    <x v="2"/>
  </r>
  <r>
    <n v="1"/>
    <x v="2"/>
    <x v="0"/>
  </r>
  <r>
    <m/>
    <x v="1"/>
    <x v="1"/>
  </r>
  <r>
    <m/>
    <x v="1"/>
    <x v="1"/>
  </r>
  <r>
    <m/>
    <x v="1"/>
    <x v="1"/>
  </r>
  <r>
    <n v="1"/>
    <x v="0"/>
    <x v="0"/>
  </r>
  <r>
    <n v="1"/>
    <x v="0"/>
    <x v="2"/>
  </r>
  <r>
    <n v="1"/>
    <x v="0"/>
    <x v="2"/>
  </r>
  <r>
    <n v="1"/>
    <x v="2"/>
    <x v="2"/>
  </r>
  <r>
    <n v="1"/>
    <x v="2"/>
    <x v="2"/>
  </r>
  <r>
    <m/>
    <x v="1"/>
    <x v="1"/>
  </r>
  <r>
    <m/>
    <x v="1"/>
    <x v="1"/>
  </r>
  <r>
    <n v="1"/>
    <x v="2"/>
    <x v="0"/>
  </r>
</pivotCacheRecords>
</file>

<file path=xl/pivotCache/pivotCacheRecords3.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74">
  <r>
    <n v="1"/>
    <x v="0"/>
    <x v="0"/>
  </r>
  <r>
    <n v="1"/>
    <x v="0"/>
    <x v="0"/>
  </r>
  <r>
    <m/>
    <x v="1"/>
    <x v="1"/>
  </r>
  <r>
    <m/>
    <x v="1"/>
    <x v="1"/>
  </r>
  <r>
    <n v="1"/>
    <x v="0"/>
    <x v="2"/>
  </r>
  <r>
    <n v="1"/>
    <x v="2"/>
    <x v="0"/>
  </r>
  <r>
    <n v="1"/>
    <x v="2"/>
    <x v="0"/>
  </r>
  <r>
    <m/>
    <x v="1"/>
    <x v="1"/>
  </r>
  <r>
    <n v="1"/>
    <x v="0"/>
    <x v="2"/>
  </r>
  <r>
    <n v="1"/>
    <x v="0"/>
    <x v="2"/>
  </r>
  <r>
    <n v="1"/>
    <x v="0"/>
    <x v="2"/>
  </r>
  <r>
    <n v="1"/>
    <x v="0"/>
    <x v="2"/>
  </r>
  <r>
    <n v="1"/>
    <x v="0"/>
    <x v="2"/>
  </r>
  <r>
    <n v="1"/>
    <x v="0"/>
    <x v="2"/>
  </r>
  <r>
    <n v="1"/>
    <x v="0"/>
    <x v="2"/>
  </r>
  <r>
    <n v="1"/>
    <x v="0"/>
    <x v="2"/>
  </r>
  <r>
    <n v="1"/>
    <x v="0"/>
    <x v="2"/>
  </r>
  <r>
    <n v="1"/>
    <x v="2"/>
    <x v="0"/>
  </r>
  <r>
    <m/>
    <x v="1"/>
    <x v="1"/>
  </r>
  <r>
    <m/>
    <x v="1"/>
    <x v="1"/>
  </r>
  <r>
    <n v="1"/>
    <x v="0"/>
    <x v="2"/>
  </r>
  <r>
    <n v="1"/>
    <x v="2"/>
    <x v="0"/>
  </r>
  <r>
    <n v="1"/>
    <x v="2"/>
    <x v="0"/>
  </r>
  <r>
    <n v="1"/>
    <x v="0"/>
    <x v="2"/>
  </r>
  <r>
    <n v="1"/>
    <x v="2"/>
    <x v="0"/>
  </r>
  <r>
    <n v="1"/>
    <x v="0"/>
    <x v="2"/>
  </r>
  <r>
    <n v="1"/>
    <x v="2"/>
    <x v="0"/>
  </r>
  <r>
    <n v="1"/>
    <x v="0"/>
    <x v="2"/>
  </r>
  <r>
    <n v="1"/>
    <x v="2"/>
    <x v="0"/>
  </r>
  <r>
    <m/>
    <x v="1"/>
    <x v="1"/>
  </r>
  <r>
    <m/>
    <x v="1"/>
    <x v="1"/>
  </r>
  <r>
    <n v="1"/>
    <x v="0"/>
    <x v="0"/>
  </r>
  <r>
    <n v="1"/>
    <x v="0"/>
    <x v="0"/>
  </r>
  <r>
    <m/>
    <x v="1"/>
    <x v="1"/>
  </r>
  <r>
    <n v="1"/>
    <x v="0"/>
    <x v="0"/>
  </r>
  <r>
    <n v="1"/>
    <x v="0"/>
    <x v="0"/>
  </r>
  <r>
    <n v="1"/>
    <x v="0"/>
    <x v="0"/>
  </r>
  <r>
    <n v="1"/>
    <x v="0"/>
    <x v="0"/>
  </r>
  <r>
    <n v="1"/>
    <x v="0"/>
    <x v="0"/>
  </r>
  <r>
    <n v="1"/>
    <x v="0"/>
    <x v="0"/>
  </r>
  <r>
    <n v="1"/>
    <x v="0"/>
    <x v="2"/>
  </r>
  <r>
    <n v="1"/>
    <x v="2"/>
    <x v="0"/>
  </r>
  <r>
    <n v="1"/>
    <x v="0"/>
    <x v="2"/>
  </r>
  <r>
    <n v="1"/>
    <x v="2"/>
    <x v="0"/>
  </r>
  <r>
    <n v="1"/>
    <x v="0"/>
    <x v="2"/>
  </r>
  <r>
    <n v="1"/>
    <x v="2"/>
    <x v="0"/>
  </r>
  <r>
    <n v="1"/>
    <x v="0"/>
    <x v="2"/>
  </r>
  <r>
    <n v="1"/>
    <x v="2"/>
    <x v="0"/>
  </r>
  <r>
    <n v="1"/>
    <x v="0"/>
    <x v="2"/>
  </r>
  <r>
    <n v="1"/>
    <x v="2"/>
    <x v="0"/>
  </r>
  <r>
    <n v="1"/>
    <x v="0"/>
    <x v="2"/>
  </r>
  <r>
    <n v="1"/>
    <x v="2"/>
    <x v="0"/>
  </r>
  <r>
    <n v="1"/>
    <x v="2"/>
    <x v="0"/>
  </r>
  <r>
    <n v="1"/>
    <x v="0"/>
    <x v="2"/>
  </r>
  <r>
    <n v="1"/>
    <x v="2"/>
    <x v="0"/>
  </r>
  <r>
    <n v="1"/>
    <x v="2"/>
    <x v="0"/>
  </r>
  <r>
    <m/>
    <x v="1"/>
    <x v="1"/>
  </r>
  <r>
    <m/>
    <x v="1"/>
    <x v="1"/>
  </r>
  <r>
    <n v="1"/>
    <x v="2"/>
    <x v="2"/>
  </r>
  <r>
    <n v="1"/>
    <x v="2"/>
    <x v="2"/>
  </r>
  <r>
    <n v="1"/>
    <x v="2"/>
    <x v="2"/>
  </r>
  <r>
    <n v="1"/>
    <x v="2"/>
    <x v="2"/>
  </r>
  <r>
    <n v="1"/>
    <x v="2"/>
    <x v="2"/>
  </r>
  <r>
    <n v="1"/>
    <x v="2"/>
    <x v="2"/>
  </r>
  <r>
    <m/>
    <x v="1"/>
    <x v="1"/>
  </r>
  <r>
    <m/>
    <x v="1"/>
    <x v="1"/>
  </r>
  <r>
    <n v="1"/>
    <x v="2"/>
    <x v="2"/>
  </r>
  <r>
    <n v="1"/>
    <x v="2"/>
    <x v="2"/>
  </r>
  <r>
    <n v="1"/>
    <x v="2"/>
    <x v="2"/>
  </r>
  <r>
    <n v="1"/>
    <x v="2"/>
    <x v="2"/>
  </r>
  <r>
    <n v="1"/>
    <x v="2"/>
    <x v="2"/>
  </r>
  <r>
    <m/>
    <x v="1"/>
    <x v="1"/>
  </r>
  <r>
    <m/>
    <x v="1"/>
    <x v="1"/>
  </r>
  <r>
    <n v="1"/>
    <x v="2"/>
    <x v="0"/>
  </r>
</pivotCacheRecords>
</file>

<file path=xl/pivotCache/pivotCacheRecords4.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38">
  <r>
    <n v="1"/>
    <x v="0"/>
    <x v="0"/>
  </r>
  <r>
    <n v="1"/>
    <x v="0"/>
    <x v="0"/>
  </r>
  <r>
    <n v="1"/>
    <x v="0"/>
    <x v="1"/>
  </r>
  <r>
    <m/>
    <x v="1"/>
    <x v="2"/>
  </r>
  <r>
    <m/>
    <x v="1"/>
    <x v="2"/>
  </r>
  <r>
    <m/>
    <x v="1"/>
    <x v="2"/>
  </r>
  <r>
    <n v="1"/>
    <x v="0"/>
    <x v="0"/>
  </r>
  <r>
    <n v="1"/>
    <x v="0"/>
    <x v="0"/>
  </r>
  <r>
    <n v="1"/>
    <x v="0"/>
    <x v="0"/>
  </r>
  <r>
    <n v="1"/>
    <x v="0"/>
    <x v="0"/>
  </r>
  <r>
    <n v="1"/>
    <x v="0"/>
    <x v="0"/>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n v="1"/>
    <x v="0"/>
    <x v="1"/>
  </r>
  <r>
    <n v="1"/>
    <x v="2"/>
    <x v="0"/>
  </r>
  <r>
    <n v="1"/>
    <x v="2"/>
    <x v="0"/>
  </r>
  <r>
    <n v="1"/>
    <x v="0"/>
    <x v="1"/>
  </r>
  <r>
    <n v="1"/>
    <x v="2"/>
    <x v="0"/>
  </r>
  <r>
    <n v="1"/>
    <x v="0"/>
    <x v="1"/>
  </r>
  <r>
    <n v="1"/>
    <x v="2"/>
    <x v="0"/>
  </r>
  <r>
    <n v="1"/>
    <x v="0"/>
    <x v="1"/>
  </r>
  <r>
    <n v="1"/>
    <x v="2"/>
    <x v="0"/>
  </r>
  <r>
    <m/>
    <x v="1"/>
    <x v="2"/>
  </r>
  <r>
    <m/>
    <x v="1"/>
    <x v="2"/>
  </r>
  <r>
    <n v="1"/>
    <x v="0"/>
    <x v="1"/>
  </r>
  <r>
    <n v="1"/>
    <x v="2"/>
    <x v="0"/>
  </r>
  <r>
    <n v="1"/>
    <x v="2"/>
    <x v="0"/>
  </r>
  <r>
    <m/>
    <x v="1"/>
    <x v="2"/>
  </r>
  <r>
    <n v="1"/>
    <x v="0"/>
    <x v="1"/>
  </r>
  <r>
    <n v="1"/>
    <x v="0"/>
    <x v="1"/>
  </r>
  <r>
    <n v="1"/>
    <x v="0"/>
    <x v="1"/>
  </r>
  <r>
    <n v="1"/>
    <x v="0"/>
    <x v="1"/>
  </r>
  <r>
    <n v="1"/>
    <x v="0"/>
    <x v="1"/>
  </r>
  <r>
    <n v="1"/>
    <x v="0"/>
    <x v="1"/>
  </r>
  <r>
    <n v="1"/>
    <x v="0"/>
    <x v="1"/>
  </r>
  <r>
    <n v="1"/>
    <x v="0"/>
    <x v="1"/>
  </r>
  <r>
    <n v="1"/>
    <x v="0"/>
    <x v="1"/>
  </r>
  <r>
    <n v="1"/>
    <x v="2"/>
    <x v="0"/>
  </r>
  <r>
    <m/>
    <x v="1"/>
    <x v="2"/>
  </r>
  <r>
    <m/>
    <x v="1"/>
    <x v="2"/>
  </r>
  <r>
    <m/>
    <x v="1"/>
    <x v="2"/>
  </r>
  <r>
    <m/>
    <x v="1"/>
    <x v="2"/>
  </r>
  <r>
    <m/>
    <x v="1"/>
    <x v="2"/>
  </r>
  <r>
    <m/>
    <x v="1"/>
    <x v="2"/>
  </r>
  <r>
    <n v="1"/>
    <x v="2"/>
    <x v="0"/>
  </r>
</pivotCacheRecords>
</file>

<file path=xl/pivotCache/pivotCacheRecords5.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38">
  <r>
    <n v="1"/>
    <x v="0"/>
    <x v="0"/>
  </r>
  <r>
    <n v="1"/>
    <x v="0"/>
    <x v="0"/>
  </r>
  <r>
    <n v="1"/>
    <x v="0"/>
    <x v="1"/>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n v="1"/>
    <x v="0"/>
    <x v="0"/>
  </r>
  <r>
    <n v="1"/>
    <x v="0"/>
    <x v="0"/>
  </r>
  <r>
    <n v="1"/>
    <x v="0"/>
    <x v="0"/>
  </r>
  <r>
    <n v="1"/>
    <x v="0"/>
    <x v="0"/>
  </r>
  <r>
    <m/>
    <x v="1"/>
    <x v="2"/>
  </r>
  <r>
    <m/>
    <x v="1"/>
    <x v="2"/>
  </r>
  <r>
    <m/>
    <x v="1"/>
    <x v="2"/>
  </r>
  <r>
    <m/>
    <x v="1"/>
    <x v="2"/>
  </r>
  <r>
    <m/>
    <x v="1"/>
    <x v="2"/>
  </r>
  <r>
    <n v="1"/>
    <x v="0"/>
    <x v="0"/>
  </r>
  <r>
    <n v="1"/>
    <x v="0"/>
    <x v="0"/>
  </r>
  <r>
    <n v="1"/>
    <x v="0"/>
    <x v="0"/>
  </r>
  <r>
    <n v="1"/>
    <x v="0"/>
    <x v="0"/>
  </r>
  <r>
    <n v="1"/>
    <x v="0"/>
    <x v="0"/>
  </r>
  <r>
    <n v="1"/>
    <x v="0"/>
    <x v="0"/>
  </r>
  <r>
    <m/>
    <x v="1"/>
    <x v="2"/>
  </r>
  <r>
    <m/>
    <x v="1"/>
    <x v="2"/>
  </r>
  <r>
    <m/>
    <x v="1"/>
    <x v="2"/>
  </r>
  <r>
    <m/>
    <x v="1"/>
    <x v="2"/>
  </r>
  <r>
    <m/>
    <x v="1"/>
    <x v="2"/>
  </r>
  <r>
    <n v="1"/>
    <x v="2"/>
    <x v="0"/>
  </r>
  <r>
    <n v="1"/>
    <x v="2"/>
    <x v="0"/>
  </r>
  <r>
    <n v="1"/>
    <x v="2"/>
    <x v="0"/>
  </r>
  <r>
    <n v="1"/>
    <x v="2"/>
    <x v="0"/>
  </r>
  <r>
    <m/>
    <x v="1"/>
    <x v="2"/>
  </r>
  <r>
    <m/>
    <x v="1"/>
    <x v="2"/>
  </r>
  <r>
    <m/>
    <x v="1"/>
    <x v="2"/>
  </r>
  <r>
    <m/>
    <x v="1"/>
    <x v="2"/>
  </r>
  <r>
    <m/>
    <x v="1"/>
    <x v="2"/>
  </r>
  <r>
    <m/>
    <x v="1"/>
    <x v="2"/>
  </r>
  <r>
    <m/>
    <x v="1"/>
    <x v="2"/>
  </r>
  <r>
    <m/>
    <x v="1"/>
    <x v="2"/>
  </r>
  <r>
    <m/>
    <x v="1"/>
    <x v="2"/>
  </r>
  <r>
    <m/>
    <x v="1"/>
    <x v="2"/>
  </r>
  <r>
    <m/>
    <x v="1"/>
    <x v="2"/>
  </r>
  <r>
    <m/>
    <x v="1"/>
    <x v="2"/>
  </r>
  <r>
    <m/>
    <x v="1"/>
    <x v="2"/>
  </r>
  <r>
    <n v="1"/>
    <x v="0"/>
    <x v="1"/>
  </r>
  <r>
    <n v="1"/>
    <x v="0"/>
    <x v="1"/>
  </r>
  <r>
    <m/>
    <x v="1"/>
    <x v="2"/>
  </r>
  <r>
    <n v="1"/>
    <x v="2"/>
    <x v="0"/>
  </r>
  <r>
    <m/>
    <x v="1"/>
    <x v="2"/>
  </r>
  <r>
    <m/>
    <x v="1"/>
    <x v="2"/>
  </r>
  <r>
    <m/>
    <x v="1"/>
    <x v="2"/>
  </r>
  <r>
    <m/>
    <x v="1"/>
    <x v="2"/>
  </r>
  <r>
    <m/>
    <x v="1"/>
    <x v="2"/>
  </r>
  <r>
    <m/>
    <x v="1"/>
    <x v="2"/>
  </r>
  <r>
    <m/>
    <x v="1"/>
    <x v="2"/>
  </r>
  <r>
    <n v="1"/>
    <x v="2"/>
    <x v="0"/>
  </r>
  <r>
    <m/>
    <x v="1"/>
    <x v="2"/>
  </r>
  <r>
    <m/>
    <x v="1"/>
    <x v="2"/>
  </r>
  <r>
    <n v="1"/>
    <x v="0"/>
    <x v="1"/>
  </r>
  <r>
    <m/>
    <x v="1"/>
    <x v="2"/>
  </r>
  <r>
    <m/>
    <x v="1"/>
    <x v="2"/>
  </r>
  <r>
    <n v="1"/>
    <x v="0"/>
    <x v="1"/>
  </r>
  <r>
    <n v="1"/>
    <x v="2"/>
    <x v="0"/>
  </r>
  <r>
    <n v="1"/>
    <x v="2"/>
    <x v="0"/>
  </r>
  <r>
    <n v="1"/>
    <x v="0"/>
    <x v="1"/>
  </r>
  <r>
    <n v="1"/>
    <x v="2"/>
    <x v="0"/>
  </r>
  <r>
    <n v="1"/>
    <x v="0"/>
    <x v="1"/>
  </r>
  <r>
    <n v="1"/>
    <x v="2"/>
    <x v="0"/>
  </r>
  <r>
    <n v="1"/>
    <x v="0"/>
    <x v="1"/>
  </r>
  <r>
    <n v="1"/>
    <x v="2"/>
    <x v="0"/>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n v="1"/>
    <x v="2"/>
    <x v="0"/>
  </r>
</pivotCacheRecords>
</file>

<file path=xl/pivotCache/pivotCacheRecords6.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38">
  <r>
    <n v="1"/>
    <x v="0"/>
    <x v="0"/>
  </r>
  <r>
    <n v="1"/>
    <x v="0"/>
    <x v="0"/>
  </r>
  <r>
    <n v="1"/>
    <x v="0"/>
    <x v="1"/>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n v="1"/>
    <x v="0"/>
    <x v="0"/>
  </r>
  <r>
    <n v="1"/>
    <x v="0"/>
    <x v="0"/>
  </r>
  <r>
    <n v="1"/>
    <x v="0"/>
    <x v="0"/>
  </r>
  <r>
    <n v="1"/>
    <x v="0"/>
    <x v="0"/>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n v="1"/>
    <x v="0"/>
    <x v="1"/>
  </r>
  <r>
    <n v="1"/>
    <x v="2"/>
    <x v="0"/>
  </r>
  <r>
    <n v="1"/>
    <x v="2"/>
    <x v="0"/>
  </r>
  <r>
    <m/>
    <x v="1"/>
    <x v="2"/>
  </r>
  <r>
    <m/>
    <x v="1"/>
    <x v="2"/>
  </r>
  <r>
    <n v="1"/>
    <x v="0"/>
    <x v="0"/>
  </r>
  <r>
    <n v="1"/>
    <x v="0"/>
    <x v="0"/>
  </r>
  <r>
    <m/>
    <x v="1"/>
    <x v="2"/>
  </r>
  <r>
    <m/>
    <x v="1"/>
    <x v="2"/>
  </r>
  <r>
    <m/>
    <x v="1"/>
    <x v="2"/>
  </r>
  <r>
    <m/>
    <x v="1"/>
    <x v="2"/>
  </r>
  <r>
    <m/>
    <x v="1"/>
    <x v="2"/>
  </r>
  <r>
    <n v="1"/>
    <x v="0"/>
    <x v="1"/>
  </r>
  <r>
    <n v="1"/>
    <x v="0"/>
    <x v="1"/>
  </r>
  <r>
    <m/>
    <x v="1"/>
    <x v="2"/>
  </r>
  <r>
    <n v="1"/>
    <x v="2"/>
    <x v="0"/>
  </r>
  <r>
    <m/>
    <x v="1"/>
    <x v="2"/>
  </r>
  <r>
    <m/>
    <x v="1"/>
    <x v="2"/>
  </r>
  <r>
    <m/>
    <x v="1"/>
    <x v="2"/>
  </r>
  <r>
    <m/>
    <x v="1"/>
    <x v="2"/>
  </r>
  <r>
    <m/>
    <x v="1"/>
    <x v="2"/>
  </r>
  <r>
    <m/>
    <x v="1"/>
    <x v="2"/>
  </r>
  <r>
    <m/>
    <x v="1"/>
    <x v="2"/>
  </r>
  <r>
    <n v="1"/>
    <x v="2"/>
    <x v="0"/>
  </r>
  <r>
    <m/>
    <x v="1"/>
    <x v="2"/>
  </r>
  <r>
    <m/>
    <x v="1"/>
    <x v="2"/>
  </r>
  <r>
    <n v="1"/>
    <x v="0"/>
    <x v="1"/>
  </r>
  <r>
    <m/>
    <x v="1"/>
    <x v="2"/>
  </r>
  <r>
    <m/>
    <x v="1"/>
    <x v="2"/>
  </r>
  <r>
    <n v="1"/>
    <x v="0"/>
    <x v="1"/>
  </r>
  <r>
    <n v="1"/>
    <x v="2"/>
    <x v="0"/>
  </r>
  <r>
    <n v="1"/>
    <x v="2"/>
    <x v="0"/>
  </r>
  <r>
    <n v="1"/>
    <x v="0"/>
    <x v="1"/>
  </r>
  <r>
    <n v="1"/>
    <x v="2"/>
    <x v="0"/>
  </r>
  <r>
    <n v="1"/>
    <x v="0"/>
    <x v="1"/>
  </r>
  <r>
    <n v="1"/>
    <x v="2"/>
    <x v="0"/>
  </r>
  <r>
    <n v="1"/>
    <x v="0"/>
    <x v="1"/>
  </r>
  <r>
    <n v="1"/>
    <x v="2"/>
    <x v="0"/>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n v="1"/>
    <x v="2"/>
    <x v="0"/>
  </r>
</pivotCacheRecords>
</file>

<file path=xl/pivotCache/pivotCacheRecords7.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67">
  <r>
    <n v="1"/>
    <x v="0"/>
    <x v="0"/>
  </r>
  <r>
    <n v="1"/>
    <x v="0"/>
    <x v="0"/>
  </r>
  <r>
    <m/>
    <x v="1"/>
    <x v="1"/>
  </r>
  <r>
    <m/>
    <x v="1"/>
    <x v="1"/>
  </r>
  <r>
    <n v="1"/>
    <x v="0"/>
    <x v="0"/>
  </r>
  <r>
    <n v="1"/>
    <x v="0"/>
    <x v="0"/>
  </r>
  <r>
    <n v="1"/>
    <x v="0"/>
    <x v="2"/>
  </r>
  <r>
    <n v="1"/>
    <x v="0"/>
    <x v="2"/>
  </r>
  <r>
    <n v="1"/>
    <x v="0"/>
    <x v="2"/>
  </r>
  <r>
    <n v="1"/>
    <x v="0"/>
    <x v="2"/>
  </r>
  <r>
    <n v="1"/>
    <x v="0"/>
    <x v="2"/>
  </r>
  <r>
    <n v="1"/>
    <x v="0"/>
    <x v="2"/>
  </r>
  <r>
    <m/>
    <x v="1"/>
    <x v="1"/>
  </r>
  <r>
    <n v="1"/>
    <x v="0"/>
    <x v="0"/>
  </r>
  <r>
    <n v="1"/>
    <x v="0"/>
    <x v="0"/>
  </r>
  <r>
    <n v="1"/>
    <x v="0"/>
    <x v="0"/>
  </r>
  <r>
    <n v="1"/>
    <x v="0"/>
    <x v="0"/>
  </r>
  <r>
    <m/>
    <x v="1"/>
    <x v="1"/>
  </r>
  <r>
    <m/>
    <x v="1"/>
    <x v="1"/>
  </r>
  <r>
    <m/>
    <x v="1"/>
    <x v="1"/>
  </r>
  <r>
    <m/>
    <x v="1"/>
    <x v="1"/>
  </r>
  <r>
    <n v="0"/>
    <x v="2"/>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n v="1"/>
    <x v="0"/>
    <x v="2"/>
  </r>
  <r>
    <n v="1"/>
    <x v="3"/>
    <x v="0"/>
  </r>
  <r>
    <n v="1"/>
    <x v="3"/>
    <x v="0"/>
  </r>
  <r>
    <m/>
    <x v="1"/>
    <x v="1"/>
  </r>
  <r>
    <n v="1"/>
    <x v="0"/>
    <x v="2"/>
  </r>
  <r>
    <n v="1"/>
    <x v="0"/>
    <x v="2"/>
  </r>
  <r>
    <n v="1"/>
    <x v="0"/>
    <x v="2"/>
  </r>
  <r>
    <n v="1"/>
    <x v="0"/>
    <x v="2"/>
  </r>
  <r>
    <n v="1"/>
    <x v="0"/>
    <x v="2"/>
  </r>
  <r>
    <n v="1"/>
    <x v="0"/>
    <x v="2"/>
  </r>
  <r>
    <n v="1"/>
    <x v="0"/>
    <x v="2"/>
  </r>
  <r>
    <n v="1"/>
    <x v="0"/>
    <x v="2"/>
  </r>
  <r>
    <n v="1"/>
    <x v="0"/>
    <x v="2"/>
  </r>
  <r>
    <n v="1"/>
    <x v="3"/>
    <x v="0"/>
  </r>
  <r>
    <m/>
    <x v="1"/>
    <x v="1"/>
  </r>
  <r>
    <m/>
    <x v="1"/>
    <x v="1"/>
  </r>
  <r>
    <n v="1"/>
    <x v="0"/>
    <x v="2"/>
  </r>
  <r>
    <n v="1"/>
    <x v="3"/>
    <x v="0"/>
  </r>
  <r>
    <n v="1"/>
    <x v="0"/>
    <x v="2"/>
  </r>
  <r>
    <n v="1"/>
    <x v="3"/>
    <x v="0"/>
  </r>
  <r>
    <n v="1"/>
    <x v="0"/>
    <x v="2"/>
  </r>
  <r>
    <n v="1"/>
    <x v="3"/>
    <x v="0"/>
  </r>
  <r>
    <n v="1"/>
    <x v="0"/>
    <x v="2"/>
  </r>
  <r>
    <n v="1"/>
    <x v="3"/>
    <x v="0"/>
  </r>
  <r>
    <n v="1"/>
    <x v="0"/>
    <x v="2"/>
  </r>
  <r>
    <n v="1"/>
    <x v="3"/>
    <x v="0"/>
  </r>
  <r>
    <n v="1"/>
    <x v="0"/>
    <x v="2"/>
  </r>
  <r>
    <n v="1"/>
    <x v="3"/>
    <x v="0"/>
  </r>
  <r>
    <m/>
    <x v="1"/>
    <x v="1"/>
  </r>
  <r>
    <m/>
    <x v="1"/>
    <x v="1"/>
  </r>
  <r>
    <n v="1"/>
    <x v="3"/>
    <x v="0"/>
  </r>
</pivotCacheRecords>
</file>

<file path=xl/pivotCache/pivotCacheRecords8.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44">
  <r>
    <n v="1"/>
    <x v="0"/>
    <x v="0"/>
  </r>
  <r>
    <n v="1"/>
    <x v="0"/>
    <x v="0"/>
  </r>
  <r>
    <m/>
    <x v="1"/>
    <x v="1"/>
  </r>
  <r>
    <m/>
    <x v="1"/>
    <x v="1"/>
  </r>
  <r>
    <m/>
    <x v="1"/>
    <x v="1"/>
  </r>
  <r>
    <m/>
    <x v="1"/>
    <x v="1"/>
  </r>
  <r>
    <m/>
    <x v="1"/>
    <x v="1"/>
  </r>
  <r>
    <m/>
    <x v="1"/>
    <x v="1"/>
  </r>
  <r>
    <m/>
    <x v="1"/>
    <x v="1"/>
  </r>
  <r>
    <m/>
    <x v="1"/>
    <x v="1"/>
  </r>
  <r>
    <m/>
    <x v="1"/>
    <x v="1"/>
  </r>
  <r>
    <n v="0"/>
    <x v="2"/>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n v="1"/>
    <x v="0"/>
    <x v="0"/>
  </r>
  <r>
    <n v="1"/>
    <x v="0"/>
    <x v="2"/>
  </r>
  <r>
    <m/>
    <x v="1"/>
    <x v="1"/>
  </r>
  <r>
    <n v="1"/>
    <x v="0"/>
    <x v="0"/>
  </r>
  <r>
    <n v="1"/>
    <x v="0"/>
    <x v="0"/>
  </r>
  <r>
    <n v="1"/>
    <x v="0"/>
    <x v="0"/>
  </r>
  <r>
    <n v="1"/>
    <x v="0"/>
    <x v="0"/>
  </r>
  <r>
    <n v="1"/>
    <x v="0"/>
    <x v="0"/>
  </r>
  <r>
    <n v="1"/>
    <x v="0"/>
    <x v="0"/>
  </r>
  <r>
    <m/>
    <x v="1"/>
    <x v="1"/>
  </r>
  <r>
    <n v="0"/>
    <x v="3"/>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n v="1"/>
    <x v="0"/>
    <x v="2"/>
  </r>
  <r>
    <m/>
    <x v="1"/>
    <x v="1"/>
  </r>
  <r>
    <m/>
    <x v="1"/>
    <x v="1"/>
  </r>
  <r>
    <m/>
    <x v="1"/>
    <x v="1"/>
  </r>
  <r>
    <m/>
    <x v="1"/>
    <x v="1"/>
  </r>
  <r>
    <n v="1"/>
    <x v="0"/>
    <x v="2"/>
  </r>
  <r>
    <n v="1"/>
    <x v="4"/>
    <x v="0"/>
  </r>
  <r>
    <n v="1"/>
    <x v="4"/>
    <x v="0"/>
  </r>
  <r>
    <m/>
    <x v="1"/>
    <x v="1"/>
  </r>
  <r>
    <n v="1"/>
    <x v="0"/>
    <x v="2"/>
  </r>
  <r>
    <n v="1"/>
    <x v="0"/>
    <x v="2"/>
  </r>
  <r>
    <n v="1"/>
    <x v="0"/>
    <x v="2"/>
  </r>
  <r>
    <n v="1"/>
    <x v="0"/>
    <x v="2"/>
  </r>
  <r>
    <n v="1"/>
    <x v="0"/>
    <x v="2"/>
  </r>
  <r>
    <n v="1"/>
    <x v="0"/>
    <x v="2"/>
  </r>
  <r>
    <n v="1"/>
    <x v="0"/>
    <x v="2"/>
  </r>
  <r>
    <n v="1"/>
    <x v="0"/>
    <x v="2"/>
  </r>
  <r>
    <n v="1"/>
    <x v="0"/>
    <x v="2"/>
  </r>
  <r>
    <n v="1"/>
    <x v="4"/>
    <x v="0"/>
  </r>
  <r>
    <m/>
    <x v="1"/>
    <x v="1"/>
  </r>
  <r>
    <n v="1"/>
    <x v="0"/>
    <x v="2"/>
  </r>
  <r>
    <n v="1"/>
    <x v="4"/>
    <x v="0"/>
  </r>
  <r>
    <n v="1"/>
    <x v="0"/>
    <x v="2"/>
  </r>
  <r>
    <n v="1"/>
    <x v="4"/>
    <x v="0"/>
  </r>
  <r>
    <n v="1"/>
    <x v="0"/>
    <x v="2"/>
  </r>
  <r>
    <n v="1"/>
    <x v="4"/>
    <x v="0"/>
  </r>
  <r>
    <n v="1"/>
    <x v="0"/>
    <x v="2"/>
  </r>
  <r>
    <n v="1"/>
    <x v="4"/>
    <x v="0"/>
  </r>
  <r>
    <n v="1"/>
    <x v="0"/>
    <x v="2"/>
  </r>
  <r>
    <n v="1"/>
    <x v="4"/>
    <x v="0"/>
  </r>
  <r>
    <n v="1"/>
    <x v="0"/>
    <x v="2"/>
  </r>
  <r>
    <n v="1"/>
    <x v="4"/>
    <x v="0"/>
  </r>
  <r>
    <m/>
    <x v="1"/>
    <x v="1"/>
  </r>
  <r>
    <n v="1"/>
    <x v="0"/>
    <x v="2"/>
  </r>
  <r>
    <n v="1"/>
    <x v="4"/>
    <x v="0"/>
  </r>
  <r>
    <n v="1"/>
    <x v="4"/>
    <x v="0"/>
  </r>
  <r>
    <n v="1"/>
    <x v="0"/>
    <x v="2"/>
  </r>
  <r>
    <n v="1"/>
    <x v="4"/>
    <x v="0"/>
  </r>
  <r>
    <n v="1"/>
    <x v="0"/>
    <x v="2"/>
  </r>
  <r>
    <n v="1"/>
    <x v="4"/>
    <x v="0"/>
  </r>
  <r>
    <n v="1"/>
    <x v="0"/>
    <x v="2"/>
  </r>
  <r>
    <n v="1"/>
    <x v="4"/>
    <x v="0"/>
  </r>
  <r>
    <m/>
    <x v="1"/>
    <x v="1"/>
  </r>
  <r>
    <m/>
    <x v="1"/>
    <x v="1"/>
  </r>
  <r>
    <m/>
    <x v="1"/>
    <x v="1"/>
  </r>
  <r>
    <m/>
    <x v="1"/>
    <x v="1"/>
  </r>
  <r>
    <m/>
    <x v="1"/>
    <x v="1"/>
  </r>
  <r>
    <m/>
    <x v="1"/>
    <x v="1"/>
  </r>
  <r>
    <n v="1"/>
    <x v="4"/>
    <x v="0"/>
  </r>
</pivotCacheRecords>
</file>

<file path=xl/pivotCache/pivotCacheRecords9.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4">
  <r>
    <n v="1"/>
    <x v="0"/>
    <x v="0"/>
  </r>
  <r>
    <n v="1"/>
    <x v="0"/>
    <x v="0"/>
  </r>
  <r>
    <m/>
    <x v="1"/>
    <x v="1"/>
  </r>
  <r>
    <m/>
    <x v="1"/>
    <x v="1"/>
  </r>
  <r>
    <n v="1"/>
    <x v="0"/>
    <x v="0"/>
  </r>
  <r>
    <n v="1"/>
    <x v="0"/>
    <x v="2"/>
  </r>
  <r>
    <n v="1"/>
    <x v="0"/>
    <x v="0"/>
  </r>
  <r>
    <m/>
    <x v="1"/>
    <x v="1"/>
  </r>
  <r>
    <n v="1"/>
    <x v="0"/>
    <x v="0"/>
  </r>
  <r>
    <n v="1"/>
    <x v="0"/>
    <x v="0"/>
  </r>
  <r>
    <n v="1"/>
    <x v="0"/>
    <x v="0"/>
  </r>
  <r>
    <n v="1"/>
    <x v="0"/>
    <x v="0"/>
  </r>
  <r>
    <n v="1"/>
    <x v="0"/>
    <x v="0"/>
  </r>
  <r>
    <n v="1"/>
    <x v="0"/>
    <x v="0"/>
  </r>
  <r>
    <n v="1"/>
    <x v="0"/>
    <x v="2"/>
  </r>
  <r>
    <n v="1"/>
    <x v="2"/>
    <x v="0"/>
  </r>
  <r>
    <n v="1"/>
    <x v="2"/>
    <x v="0"/>
  </r>
  <r>
    <m/>
    <x v="1"/>
    <x v="1"/>
  </r>
  <r>
    <m/>
    <x v="1"/>
    <x v="1"/>
  </r>
  <r>
    <n v="1"/>
    <x v="0"/>
    <x v="0"/>
  </r>
  <r>
    <n v="1"/>
    <x v="2"/>
    <x v="0"/>
  </r>
  <r>
    <m/>
    <x v="1"/>
    <x v="1"/>
  </r>
  <r>
    <m/>
    <x v="1"/>
    <x v="1"/>
  </r>
  <r>
    <n v="1"/>
    <x v="2"/>
    <x v="0"/>
  </r>
</pivotCacheRecords>
</file>

<file path=xl/pivotCache/pivotCacheRecords10.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3">
  <r>
    <n v="1"/>
    <x v="0"/>
    <x v="0"/>
  </r>
  <r>
    <n v="1"/>
    <x v="0"/>
    <x v="0"/>
  </r>
  <r>
    <m/>
    <x v="1"/>
    <x v="1"/>
  </r>
  <r>
    <m/>
    <x v="1"/>
    <x v="1"/>
  </r>
  <r>
    <n v="1"/>
    <x v="0"/>
    <x v="0"/>
  </r>
  <r>
    <n v="1"/>
    <x v="0"/>
    <x v="0"/>
  </r>
  <r>
    <n v="1"/>
    <x v="0"/>
    <x v="0"/>
  </r>
  <r>
    <n v="1"/>
    <x v="2"/>
    <x v="0"/>
  </r>
  <r>
    <n v="1"/>
    <x v="0"/>
    <x v="0"/>
  </r>
  <r>
    <m/>
    <x v="1"/>
    <x v="1"/>
  </r>
  <r>
    <m/>
    <x v="1"/>
    <x v="1"/>
  </r>
  <r>
    <n v="1"/>
    <x v="0"/>
    <x v="0"/>
  </r>
  <r>
    <n v="1"/>
    <x v="2"/>
    <x v="0"/>
  </r>
</pivotCacheRecords>
</file>

<file path=xl/pivotCache/pivotCacheRecords1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43">
  <r>
    <n v="1"/>
    <x v="0"/>
    <x v="0"/>
  </r>
  <r>
    <n v="1"/>
    <x v="0"/>
    <x v="0"/>
  </r>
  <r>
    <m/>
    <x v="1"/>
    <x v="1"/>
  </r>
  <r>
    <m/>
    <x v="1"/>
    <x v="1"/>
  </r>
  <r>
    <n v="1"/>
    <x v="0"/>
    <x v="0"/>
  </r>
  <r>
    <n v="1"/>
    <x v="0"/>
    <x v="0"/>
  </r>
  <r>
    <m/>
    <x v="1"/>
    <x v="1"/>
  </r>
  <r>
    <n v="1"/>
    <x v="2"/>
    <x v="0"/>
  </r>
  <r>
    <n v="1"/>
    <x v="2"/>
    <x v="0"/>
  </r>
  <r>
    <n v="1"/>
    <x v="2"/>
    <x v="0"/>
  </r>
  <r>
    <n v="1"/>
    <x v="2"/>
    <x v="0"/>
  </r>
  <r>
    <m/>
    <x v="1"/>
    <x v="1"/>
  </r>
  <r>
    <m/>
    <x v="1"/>
    <x v="1"/>
  </r>
  <r>
    <n v="1"/>
    <x v="0"/>
    <x v="0"/>
  </r>
  <r>
    <n v="1"/>
    <x v="2"/>
    <x v="0"/>
  </r>
  <r>
    <m/>
    <x v="1"/>
    <x v="1"/>
  </r>
  <r>
    <m/>
    <x v="1"/>
    <x v="1"/>
  </r>
  <r>
    <n v="1"/>
    <x v="2"/>
    <x v="0"/>
  </r>
  <r>
    <m/>
    <x v="1"/>
    <x v="1"/>
  </r>
  <r>
    <m/>
    <x v="1"/>
    <x v="1"/>
  </r>
  <r>
    <m/>
    <x v="1"/>
    <x v="1"/>
  </r>
  <r>
    <m/>
    <x v="1"/>
    <x v="1"/>
  </r>
  <r>
    <n v="1"/>
    <x v="0"/>
    <x v="0"/>
  </r>
  <r>
    <m/>
    <x v="1"/>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pivotCacheRecords>
</file>

<file path=xl/pivotCache/pivotCacheRecords1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6">
  <r>
    <n v="1"/>
    <x v="0"/>
    <x v="0"/>
  </r>
  <r>
    <n v="1"/>
    <x v="0"/>
    <x v="0"/>
  </r>
  <r>
    <n v="1"/>
    <x v="0"/>
    <x v="0"/>
  </r>
  <r>
    <n v="1"/>
    <x v="0"/>
    <x v="0"/>
  </r>
  <r>
    <n v="1"/>
    <x v="0"/>
    <x v="0"/>
  </r>
  <r>
    <n v="1"/>
    <x v="0"/>
    <x v="0"/>
  </r>
  <r>
    <n v="1"/>
    <x v="0"/>
    <x v="0"/>
  </r>
  <r>
    <n v="1"/>
    <x v="0"/>
    <x v="0"/>
  </r>
  <r>
    <n v="1"/>
    <x v="0"/>
    <x v="0"/>
  </r>
  <r>
    <n v="1"/>
    <x v="0"/>
    <x v="0"/>
  </r>
  <r>
    <n v="1"/>
    <x v="0"/>
    <x v="0"/>
  </r>
  <r>
    <n v="1"/>
    <x v="1"/>
    <x v="0"/>
  </r>
  <r>
    <m/>
    <x v="2"/>
    <x v="1"/>
  </r>
  <r>
    <m/>
    <x v="2"/>
    <x v="1"/>
  </r>
  <r>
    <n v="1"/>
    <x v="0"/>
    <x v="0"/>
  </r>
  <r>
    <n v="1"/>
    <x v="1"/>
    <x v="0"/>
  </r>
</pivotCacheRecords>
</file>

<file path=xl/pivotCache/pivotCacheRecords13.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44">
  <r>
    <n v="1"/>
    <x v="0"/>
    <x v="0"/>
  </r>
  <r>
    <n v="1"/>
    <x v="0"/>
    <x v="0"/>
  </r>
  <r>
    <m/>
    <x v="1"/>
    <x v="1"/>
  </r>
  <r>
    <m/>
    <x v="1"/>
    <x v="1"/>
  </r>
  <r>
    <n v="1"/>
    <x v="0"/>
    <x v="2"/>
  </r>
  <r>
    <m/>
    <x v="1"/>
    <x v="1"/>
  </r>
  <r>
    <n v="1"/>
    <x v="0"/>
    <x v="2"/>
  </r>
  <r>
    <n v="1"/>
    <x v="2"/>
    <x v="0"/>
  </r>
  <r>
    <n v="1"/>
    <x v="0"/>
    <x v="2"/>
  </r>
  <r>
    <n v="1"/>
    <x v="2"/>
    <x v="0"/>
  </r>
  <r>
    <m/>
    <x v="1"/>
    <x v="1"/>
  </r>
  <r>
    <n v="1"/>
    <x v="3"/>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s v="ok"/>
    <x v="4"/>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n v="0"/>
    <x v="5"/>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n v="1"/>
    <x v="0"/>
    <x v="2"/>
  </r>
  <r>
    <m/>
    <x v="1"/>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n v="1"/>
    <x v="0"/>
    <x v="0"/>
  </r>
  <r>
    <n v="1"/>
    <x v="2"/>
    <x v="0"/>
  </r>
  <r>
    <m/>
    <x v="1"/>
    <x v="1"/>
  </r>
  <r>
    <m/>
    <x v="1"/>
    <x v="1"/>
  </r>
  <r>
    <n v="0"/>
    <x v="2"/>
    <x v="0"/>
  </r>
</pivotCacheRecords>
</file>

<file path=xl/pivotCache/pivotCacheRecords14.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44">
  <r>
    <n v="1"/>
    <x v="0"/>
    <x v="0"/>
  </r>
  <r>
    <n v="1"/>
    <x v="0"/>
    <x v="0"/>
  </r>
  <r>
    <m/>
    <x v="1"/>
    <x v="1"/>
  </r>
  <r>
    <m/>
    <x v="1"/>
    <x v="1"/>
  </r>
  <r>
    <n v="1"/>
    <x v="0"/>
    <x v="2"/>
  </r>
  <r>
    <m/>
    <x v="1"/>
    <x v="1"/>
  </r>
  <r>
    <n v="1"/>
    <x v="0"/>
    <x v="2"/>
  </r>
  <r>
    <n v="1"/>
    <x v="2"/>
    <x v="0"/>
  </r>
  <r>
    <n v="1"/>
    <x v="0"/>
    <x v="2"/>
  </r>
  <r>
    <n v="1"/>
    <x v="2"/>
    <x v="0"/>
  </r>
  <r>
    <m/>
    <x v="1"/>
    <x v="1"/>
  </r>
  <r>
    <n v="0"/>
    <x v="3"/>
    <x v="1"/>
  </r>
  <r>
    <m/>
    <x v="1"/>
    <x v="1"/>
  </r>
  <r>
    <m/>
    <x v="1"/>
    <x v="1"/>
  </r>
  <r>
    <m/>
    <x v="1"/>
    <x v="1"/>
  </r>
  <r>
    <m/>
    <x v="1"/>
    <x v="1"/>
  </r>
  <r>
    <m/>
    <x v="1"/>
    <x v="1"/>
  </r>
  <r>
    <m/>
    <x v="1"/>
    <x v="1"/>
  </r>
  <r>
    <m/>
    <x v="1"/>
    <x v="1"/>
  </r>
  <r>
    <n v="0"/>
    <x v="0"/>
    <x v="0"/>
  </r>
  <r>
    <s v="one means no appropriate scope"/>
    <x v="1"/>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s v="ok"/>
    <x v="4"/>
    <x v="1"/>
  </r>
  <r>
    <m/>
    <x v="1"/>
    <x v="1"/>
  </r>
  <r>
    <m/>
    <x v="1"/>
    <x v="1"/>
  </r>
  <r>
    <m/>
    <x v="1"/>
    <x v="1"/>
  </r>
  <r>
    <m/>
    <x v="1"/>
    <x v="1"/>
  </r>
  <r>
    <m/>
    <x v="1"/>
    <x v="1"/>
  </r>
  <r>
    <n v="0"/>
    <x v="5"/>
    <x v="1"/>
  </r>
  <r>
    <n v="0"/>
    <x v="2"/>
    <x v="2"/>
  </r>
  <r>
    <m/>
    <x v="1"/>
    <x v="1"/>
  </r>
  <r>
    <m/>
    <x v="1"/>
    <x v="1"/>
  </r>
  <r>
    <n v="1"/>
    <x v="0"/>
    <x v="0"/>
  </r>
  <r>
    <n v="1"/>
    <x v="0"/>
    <x v="2"/>
  </r>
  <r>
    <m/>
    <x v="1"/>
    <x v="1"/>
  </r>
  <r>
    <s v="0"/>
    <x v="0"/>
    <x v="0"/>
  </r>
  <r>
    <s v="0"/>
    <x v="0"/>
    <x v="0"/>
  </r>
  <r>
    <s v="0"/>
    <x v="0"/>
    <x v="0"/>
  </r>
  <r>
    <s v="0"/>
    <x v="0"/>
    <x v="0"/>
  </r>
  <r>
    <s v="0"/>
    <x v="0"/>
    <x v="0"/>
  </r>
  <r>
    <s v="0"/>
    <x v="0"/>
    <x v="0"/>
  </r>
  <r>
    <m/>
    <x v="1"/>
    <x v="1"/>
  </r>
  <r>
    <n v="0"/>
    <x v="6"/>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n v="1"/>
    <x v="0"/>
    <x v="2"/>
  </r>
  <r>
    <m/>
    <x v="1"/>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m/>
    <x v="1"/>
    <x v="1"/>
  </r>
  <r>
    <n v="1"/>
    <x v="0"/>
    <x v="0"/>
  </r>
  <r>
    <n v="1"/>
    <x v="2"/>
    <x v="0"/>
  </r>
  <r>
    <m/>
    <x v="1"/>
    <x v="1"/>
  </r>
  <r>
    <m/>
    <x v="1"/>
    <x v="1"/>
  </r>
  <r>
    <n v="0"/>
    <x v="2"/>
    <x v="0"/>
  </r>
</pivotCacheRecords>
</file>

<file path=xl/pivotCache/pivotCacheRecords15.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34">
  <r>
    <n v="1"/>
    <x v="0"/>
    <x v="0"/>
  </r>
  <r>
    <n v="1"/>
    <x v="0"/>
    <x v="0"/>
  </r>
  <r>
    <m/>
    <x v="1"/>
    <x v="1"/>
  </r>
  <r>
    <m/>
    <x v="1"/>
    <x v="1"/>
  </r>
  <r>
    <n v="1"/>
    <x v="0"/>
    <x v="0"/>
  </r>
  <r>
    <n v="1"/>
    <x v="0"/>
    <x v="0"/>
  </r>
  <r>
    <n v="1"/>
    <x v="0"/>
    <x v="0"/>
  </r>
  <r>
    <m/>
    <x v="1"/>
    <x v="1"/>
  </r>
  <r>
    <m/>
    <x v="1"/>
    <x v="1"/>
  </r>
  <r>
    <n v="1"/>
    <x v="0"/>
    <x v="0"/>
  </r>
  <r>
    <n v="1"/>
    <x v="0"/>
    <x v="0"/>
  </r>
  <r>
    <n v="1"/>
    <x v="0"/>
    <x v="0"/>
  </r>
  <r>
    <n v="1"/>
    <x v="0"/>
    <x v="0"/>
  </r>
  <r>
    <m/>
    <x v="1"/>
    <x v="1"/>
  </r>
  <r>
    <m/>
    <x v="1"/>
    <x v="1"/>
  </r>
  <r>
    <m/>
    <x v="1"/>
    <x v="1"/>
  </r>
  <r>
    <m/>
    <x v="1"/>
    <x v="1"/>
  </r>
  <r>
    <m/>
    <x v="1"/>
    <x v="1"/>
  </r>
  <r>
    <m/>
    <x v="1"/>
    <x v="1"/>
  </r>
  <r>
    <n v="1"/>
    <x v="0"/>
    <x v="2"/>
  </r>
  <r>
    <n v="1"/>
    <x v="2"/>
    <x v="0"/>
  </r>
  <r>
    <n v="1"/>
    <x v="0"/>
    <x v="2"/>
  </r>
  <r>
    <m/>
    <x v="1"/>
    <x v="1"/>
  </r>
  <r>
    <n v="1"/>
    <x v="0"/>
    <x v="2"/>
  </r>
  <r>
    <n v="1"/>
    <x v="2"/>
    <x v="0"/>
  </r>
  <r>
    <n v="1"/>
    <x v="0"/>
    <x v="2"/>
  </r>
  <r>
    <n v="1"/>
    <x v="2"/>
    <x v="0"/>
  </r>
  <r>
    <m/>
    <x v="1"/>
    <x v="1"/>
  </r>
  <r>
    <m/>
    <x v="1"/>
    <x v="1"/>
  </r>
  <r>
    <n v="1"/>
    <x v="0"/>
    <x v="0"/>
  </r>
  <r>
    <n v="1"/>
    <x v="2"/>
    <x v="0"/>
  </r>
  <r>
    <m/>
    <x v="1"/>
    <x v="1"/>
  </r>
  <r>
    <m/>
    <x v="1"/>
    <x v="1"/>
  </r>
  <r>
    <n v="1"/>
    <x v="2"/>
    <x v="0"/>
  </r>
</pivotCacheRecords>
</file>

<file path=xl/pivotCache/pivotCacheRecords16.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38">
  <r>
    <s v="0"/>
    <x v="0"/>
    <x v="0"/>
  </r>
  <r>
    <s v="0"/>
    <x v="0"/>
    <x v="0"/>
  </r>
  <r>
    <s v="0"/>
    <x v="0"/>
    <x v="1"/>
  </r>
  <r>
    <m/>
    <x v="1"/>
    <x v="2"/>
  </r>
  <r>
    <m/>
    <x v="1"/>
    <x v="2"/>
  </r>
  <r>
    <s v=""/>
    <x v="1"/>
    <x v="2"/>
  </r>
  <r>
    <m/>
    <x v="1"/>
    <x v="2"/>
  </r>
  <r>
    <m/>
    <x v="1"/>
    <x v="2"/>
  </r>
  <r>
    <m/>
    <x v="1"/>
    <x v="2"/>
  </r>
  <r>
    <m/>
    <x v="1"/>
    <x v="2"/>
  </r>
  <r>
    <m/>
    <x v="1"/>
    <x v="2"/>
  </r>
  <r>
    <m/>
    <x v="1"/>
    <x v="2"/>
  </r>
  <r>
    <m/>
    <x v="1"/>
    <x v="2"/>
  </r>
  <r>
    <n v="1"/>
    <x v="0"/>
    <x v="0"/>
  </r>
  <r>
    <n v="1"/>
    <x v="0"/>
    <x v="0"/>
  </r>
  <r>
    <n v="1"/>
    <x v="0"/>
    <x v="0"/>
  </r>
  <r>
    <n v="1"/>
    <x v="0"/>
    <x v="0"/>
  </r>
  <r>
    <n v="1"/>
    <x v="0"/>
    <x v="0"/>
  </r>
  <r>
    <m/>
    <x v="1"/>
    <x v="2"/>
  </r>
  <r>
    <m/>
    <x v="1"/>
    <x v="2"/>
  </r>
  <r>
    <n v="1"/>
    <x v="0"/>
    <x v="0"/>
  </r>
  <r>
    <n v="1"/>
    <x v="0"/>
    <x v="0"/>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n v="1"/>
    <x v="0"/>
    <x v="0"/>
  </r>
  <r>
    <s v="0"/>
    <x v="0"/>
    <x v="0"/>
  </r>
  <r>
    <n v="1"/>
    <x v="0"/>
    <x v="0"/>
  </r>
  <r>
    <n v="1"/>
    <x v="0"/>
    <x v="0"/>
  </r>
  <r>
    <n v="3.3333333333333335"/>
    <x v="2"/>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n v="0"/>
    <x v="0"/>
    <x v="1"/>
  </r>
  <r>
    <n v="0"/>
    <x v="0"/>
    <x v="1"/>
  </r>
  <r>
    <m/>
    <x v="1"/>
    <x v="2"/>
  </r>
  <r>
    <n v="0"/>
    <x v="3"/>
    <x v="0"/>
  </r>
  <r>
    <m/>
    <x v="1"/>
    <x v="2"/>
  </r>
  <r>
    <m/>
    <x v="1"/>
    <x v="2"/>
  </r>
  <r>
    <m/>
    <x v="1"/>
    <x v="2"/>
  </r>
  <r>
    <m/>
    <x v="1"/>
    <x v="2"/>
  </r>
  <r>
    <m/>
    <x v="1"/>
    <x v="2"/>
  </r>
  <r>
    <m/>
    <x v="1"/>
    <x v="2"/>
  </r>
  <r>
    <m/>
    <x v="1"/>
    <x v="2"/>
  </r>
  <r>
    <n v="0"/>
    <x v="3"/>
    <x v="0"/>
  </r>
  <r>
    <m/>
    <x v="1"/>
    <x v="2"/>
  </r>
  <r>
    <m/>
    <x v="1"/>
    <x v="2"/>
  </r>
  <r>
    <n v="0"/>
    <x v="0"/>
    <x v="1"/>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n v="1"/>
    <x v="0"/>
    <x v="0"/>
  </r>
  <r>
    <n v="1"/>
    <x v="3"/>
    <x v="0"/>
  </r>
  <r>
    <m/>
    <x v="1"/>
    <x v="2"/>
  </r>
  <r>
    <m/>
    <x v="1"/>
    <x v="2"/>
  </r>
  <r>
    <n v="1"/>
    <x v="3"/>
    <x v="0"/>
  </r>
</pivotCacheRecords>
</file>

<file path=xl/pivotCache/pivotCacheRecords17.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38">
  <r>
    <x v="0"/>
    <x v="0"/>
    <x v="0"/>
  </r>
  <r>
    <x v="0"/>
    <x v="0"/>
    <x v="0"/>
  </r>
  <r>
    <x v="0"/>
    <x v="0"/>
    <x v="1"/>
  </r>
  <r>
    <x v="1"/>
    <x v="1"/>
    <x v="2"/>
  </r>
  <r>
    <x v="1"/>
    <x v="1"/>
    <x v="2"/>
  </r>
  <r>
    <x v="1"/>
    <x v="1"/>
    <x v="2"/>
  </r>
  <r>
    <x v="2"/>
    <x v="0"/>
    <x v="0"/>
  </r>
  <r>
    <x v="2"/>
    <x v="0"/>
    <x v="0"/>
  </r>
  <r>
    <x v="2"/>
    <x v="0"/>
    <x v="0"/>
  </r>
  <r>
    <x v="2"/>
    <x v="0"/>
    <x v="0"/>
  </r>
  <r>
    <x v="2"/>
    <x v="0"/>
    <x v="0"/>
  </r>
  <r>
    <x v="1"/>
    <x v="1"/>
    <x v="2"/>
  </r>
  <r>
    <x v="1"/>
    <x v="1"/>
    <x v="2"/>
  </r>
  <r>
    <x v="2"/>
    <x v="0"/>
    <x v="0"/>
  </r>
  <r>
    <x v="2"/>
    <x v="0"/>
    <x v="0"/>
  </r>
  <r>
    <x v="2"/>
    <x v="0"/>
    <x v="0"/>
  </r>
  <r>
    <x v="2"/>
    <x v="0"/>
    <x v="0"/>
  </r>
  <r>
    <x v="2"/>
    <x v="0"/>
    <x v="0"/>
  </r>
  <r>
    <x v="1"/>
    <x v="1"/>
    <x v="2"/>
  </r>
  <r>
    <x v="1"/>
    <x v="1"/>
    <x v="2"/>
  </r>
  <r>
    <x v="2"/>
    <x v="0"/>
    <x v="0"/>
  </r>
  <r>
    <x v="2"/>
    <x v="0"/>
    <x v="0"/>
  </r>
  <r>
    <x v="1"/>
    <x v="1"/>
    <x v="2"/>
  </r>
  <r>
    <x v="1"/>
    <x v="1"/>
    <x v="2"/>
  </r>
  <r>
    <x v="1"/>
    <x v="1"/>
    <x v="2"/>
  </r>
  <r>
    <x v="3"/>
    <x v="2"/>
    <x v="2"/>
  </r>
  <r>
    <x v="1"/>
    <x v="1"/>
    <x v="2"/>
  </r>
  <r>
    <x v="1"/>
    <x v="1"/>
    <x v="2"/>
  </r>
  <r>
    <x v="1"/>
    <x v="1"/>
    <x v="2"/>
  </r>
  <r>
    <x v="1"/>
    <x v="1"/>
    <x v="2"/>
  </r>
  <r>
    <x v="1"/>
    <x v="1"/>
    <x v="2"/>
  </r>
  <r>
    <x v="1"/>
    <x v="1"/>
    <x v="2"/>
  </r>
  <r>
    <x v="3"/>
    <x v="3"/>
    <x v="2"/>
  </r>
  <r>
    <x v="1"/>
    <x v="1"/>
    <x v="2"/>
  </r>
  <r>
    <x v="1"/>
    <x v="1"/>
    <x v="2"/>
  </r>
  <r>
    <x v="1"/>
    <x v="1"/>
    <x v="2"/>
  </r>
  <r>
    <x v="1"/>
    <x v="1"/>
    <x v="2"/>
  </r>
  <r>
    <x v="1"/>
    <x v="1"/>
    <x v="2"/>
  </r>
  <r>
    <x v="1"/>
    <x v="1"/>
    <x v="2"/>
  </r>
  <r>
    <x v="1"/>
    <x v="1"/>
    <x v="2"/>
  </r>
  <r>
    <x v="1"/>
    <x v="1"/>
    <x v="2"/>
  </r>
  <r>
    <x v="1"/>
    <x v="1"/>
    <x v="2"/>
  </r>
  <r>
    <x v="1"/>
    <x v="1"/>
    <x v="2"/>
  </r>
  <r>
    <x v="1"/>
    <x v="1"/>
    <x v="2"/>
  </r>
  <r>
    <x v="1"/>
    <x v="1"/>
    <x v="2"/>
  </r>
  <r>
    <x v="1"/>
    <x v="1"/>
    <x v="2"/>
  </r>
  <r>
    <x v="1"/>
    <x v="1"/>
    <x v="2"/>
  </r>
  <r>
    <x v="1"/>
    <x v="1"/>
    <x v="2"/>
  </r>
  <r>
    <x v="1"/>
    <x v="1"/>
    <x v="2"/>
  </r>
  <r>
    <x v="1"/>
    <x v="1"/>
    <x v="2"/>
  </r>
  <r>
    <x v="1"/>
    <x v="1"/>
    <x v="2"/>
  </r>
  <r>
    <x v="1"/>
    <x v="1"/>
    <x v="2"/>
  </r>
  <r>
    <x v="1"/>
    <x v="1"/>
    <x v="2"/>
  </r>
  <r>
    <x v="1"/>
    <x v="1"/>
    <x v="2"/>
  </r>
  <r>
    <x v="1"/>
    <x v="1"/>
    <x v="2"/>
  </r>
  <r>
    <x v="1"/>
    <x v="1"/>
    <x v="2"/>
  </r>
  <r>
    <x v="1"/>
    <x v="1"/>
    <x v="2"/>
  </r>
  <r>
    <x v="1"/>
    <x v="1"/>
    <x v="2"/>
  </r>
  <r>
    <x v="1"/>
    <x v="1"/>
    <x v="2"/>
  </r>
  <r>
    <x v="1"/>
    <x v="1"/>
    <x v="2"/>
  </r>
  <r>
    <x v="1"/>
    <x v="1"/>
    <x v="2"/>
  </r>
  <r>
    <x v="1"/>
    <x v="1"/>
    <x v="2"/>
  </r>
  <r>
    <x v="1"/>
    <x v="1"/>
    <x v="2"/>
  </r>
  <r>
    <x v="1"/>
    <x v="1"/>
    <x v="2"/>
  </r>
  <r>
    <x v="1"/>
    <x v="1"/>
    <x v="2"/>
  </r>
  <r>
    <x v="1"/>
    <x v="1"/>
    <x v="2"/>
  </r>
  <r>
    <x v="1"/>
    <x v="1"/>
    <x v="2"/>
  </r>
  <r>
    <x v="1"/>
    <x v="1"/>
    <x v="2"/>
  </r>
  <r>
    <x v="1"/>
    <x v="1"/>
    <x v="2"/>
  </r>
  <r>
    <x v="1"/>
    <x v="1"/>
    <x v="2"/>
  </r>
  <r>
    <x v="1"/>
    <x v="1"/>
    <x v="2"/>
  </r>
  <r>
    <x v="1"/>
    <x v="1"/>
    <x v="2"/>
  </r>
  <r>
    <x v="1"/>
    <x v="1"/>
    <x v="2"/>
  </r>
  <r>
    <x v="1"/>
    <x v="1"/>
    <x v="2"/>
  </r>
  <r>
    <x v="1"/>
    <x v="1"/>
    <x v="2"/>
  </r>
  <r>
    <x v="1"/>
    <x v="1"/>
    <x v="2"/>
  </r>
  <r>
    <x v="1"/>
    <x v="1"/>
    <x v="2"/>
  </r>
  <r>
    <x v="1"/>
    <x v="1"/>
    <x v="2"/>
  </r>
  <r>
    <x v="1"/>
    <x v="1"/>
    <x v="2"/>
  </r>
  <r>
    <x v="1"/>
    <x v="1"/>
    <x v="2"/>
  </r>
  <r>
    <x v="1"/>
    <x v="1"/>
    <x v="2"/>
  </r>
  <r>
    <x v="1"/>
    <x v="1"/>
    <x v="2"/>
  </r>
  <r>
    <x v="1"/>
    <x v="1"/>
    <x v="2"/>
  </r>
  <r>
    <x v="1"/>
    <x v="1"/>
    <x v="2"/>
  </r>
  <r>
    <x v="1"/>
    <x v="1"/>
    <x v="2"/>
  </r>
  <r>
    <x v="1"/>
    <x v="1"/>
    <x v="2"/>
  </r>
  <r>
    <x v="1"/>
    <x v="1"/>
    <x v="2"/>
  </r>
  <r>
    <x v="1"/>
    <x v="1"/>
    <x v="2"/>
  </r>
  <r>
    <x v="1"/>
    <x v="1"/>
    <x v="2"/>
  </r>
  <r>
    <x v="1"/>
    <x v="1"/>
    <x v="2"/>
  </r>
  <r>
    <x v="1"/>
    <x v="1"/>
    <x v="2"/>
  </r>
  <r>
    <x v="1"/>
    <x v="1"/>
    <x v="2"/>
  </r>
  <r>
    <x v="1"/>
    <x v="1"/>
    <x v="2"/>
  </r>
  <r>
    <x v="1"/>
    <x v="1"/>
    <x v="2"/>
  </r>
  <r>
    <x v="1"/>
    <x v="1"/>
    <x v="2"/>
  </r>
  <r>
    <x v="1"/>
    <x v="1"/>
    <x v="2"/>
  </r>
  <r>
    <x v="1"/>
    <x v="1"/>
    <x v="2"/>
  </r>
  <r>
    <x v="1"/>
    <x v="1"/>
    <x v="2"/>
  </r>
  <r>
    <x v="1"/>
    <x v="1"/>
    <x v="2"/>
  </r>
  <r>
    <x v="1"/>
    <x v="1"/>
    <x v="2"/>
  </r>
  <r>
    <x v="1"/>
    <x v="1"/>
    <x v="2"/>
  </r>
  <r>
    <x v="1"/>
    <x v="1"/>
    <x v="2"/>
  </r>
  <r>
    <x v="1"/>
    <x v="1"/>
    <x v="2"/>
  </r>
  <r>
    <x v="1"/>
    <x v="1"/>
    <x v="2"/>
  </r>
  <r>
    <x v="1"/>
    <x v="1"/>
    <x v="2"/>
  </r>
  <r>
    <x v="1"/>
    <x v="1"/>
    <x v="2"/>
  </r>
  <r>
    <x v="1"/>
    <x v="1"/>
    <x v="2"/>
  </r>
  <r>
    <x v="1"/>
    <x v="1"/>
    <x v="2"/>
  </r>
  <r>
    <x v="1"/>
    <x v="1"/>
    <x v="2"/>
  </r>
  <r>
    <x v="1"/>
    <x v="1"/>
    <x v="2"/>
  </r>
  <r>
    <x v="1"/>
    <x v="1"/>
    <x v="2"/>
  </r>
  <r>
    <x v="1"/>
    <x v="1"/>
    <x v="2"/>
  </r>
  <r>
    <x v="1"/>
    <x v="1"/>
    <x v="2"/>
  </r>
  <r>
    <x v="1"/>
    <x v="1"/>
    <x v="2"/>
  </r>
  <r>
    <x v="1"/>
    <x v="1"/>
    <x v="2"/>
  </r>
  <r>
    <x v="1"/>
    <x v="1"/>
    <x v="2"/>
  </r>
  <r>
    <x v="1"/>
    <x v="1"/>
    <x v="2"/>
  </r>
  <r>
    <x v="1"/>
    <x v="1"/>
    <x v="2"/>
  </r>
  <r>
    <x v="1"/>
    <x v="1"/>
    <x v="2"/>
  </r>
  <r>
    <x v="1"/>
    <x v="1"/>
    <x v="2"/>
  </r>
  <r>
    <x v="1"/>
    <x v="1"/>
    <x v="2"/>
  </r>
  <r>
    <x v="1"/>
    <x v="1"/>
    <x v="2"/>
  </r>
  <r>
    <x v="1"/>
    <x v="1"/>
    <x v="2"/>
  </r>
  <r>
    <x v="1"/>
    <x v="1"/>
    <x v="2"/>
  </r>
  <r>
    <x v="1"/>
    <x v="1"/>
    <x v="2"/>
  </r>
  <r>
    <x v="1"/>
    <x v="1"/>
    <x v="2"/>
  </r>
  <r>
    <x v="1"/>
    <x v="1"/>
    <x v="2"/>
  </r>
  <r>
    <x v="1"/>
    <x v="1"/>
    <x v="2"/>
  </r>
  <r>
    <x v="1"/>
    <x v="1"/>
    <x v="2"/>
  </r>
  <r>
    <x v="1"/>
    <x v="1"/>
    <x v="2"/>
  </r>
  <r>
    <x v="1"/>
    <x v="1"/>
    <x v="2"/>
  </r>
  <r>
    <x v="1"/>
    <x v="1"/>
    <x v="2"/>
  </r>
  <r>
    <x v="1"/>
    <x v="1"/>
    <x v="2"/>
  </r>
  <r>
    <x v="2"/>
    <x v="0"/>
    <x v="0"/>
  </r>
  <r>
    <x v="2"/>
    <x v="4"/>
    <x v="0"/>
  </r>
  <r>
    <x v="1"/>
    <x v="1"/>
    <x v="2"/>
  </r>
  <r>
    <x v="1"/>
    <x v="1"/>
    <x v="2"/>
  </r>
  <r>
    <x v="3"/>
    <x v="4"/>
    <x v="0"/>
  </r>
</pivotCacheRecords>
</file>

<file path=xl/pivotCache/pivotCacheRecords18.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38">
  <r>
    <s v="0"/>
    <x v="0"/>
    <x v="0"/>
  </r>
  <r>
    <s v="0"/>
    <x v="0"/>
    <x v="0"/>
  </r>
  <r>
    <s v="0"/>
    <x v="0"/>
    <x v="1"/>
  </r>
  <r>
    <m/>
    <x v="1"/>
    <x v="2"/>
  </r>
  <r>
    <m/>
    <x v="1"/>
    <x v="2"/>
  </r>
  <r>
    <s v=""/>
    <x v="1"/>
    <x v="2"/>
  </r>
  <r>
    <m/>
    <x v="1"/>
    <x v="2"/>
  </r>
  <r>
    <m/>
    <x v="1"/>
    <x v="2"/>
  </r>
  <r>
    <m/>
    <x v="1"/>
    <x v="2"/>
  </r>
  <r>
    <m/>
    <x v="1"/>
    <x v="2"/>
  </r>
  <r>
    <m/>
    <x v="1"/>
    <x v="2"/>
  </r>
  <r>
    <m/>
    <x v="1"/>
    <x v="2"/>
  </r>
  <r>
    <m/>
    <x v="1"/>
    <x v="2"/>
  </r>
  <r>
    <n v="1"/>
    <x v="0"/>
    <x v="0"/>
  </r>
  <r>
    <n v="1"/>
    <x v="0"/>
    <x v="0"/>
  </r>
  <r>
    <n v="1"/>
    <x v="0"/>
    <x v="0"/>
  </r>
  <r>
    <n v="1"/>
    <x v="0"/>
    <x v="0"/>
  </r>
  <r>
    <n v="1"/>
    <x v="0"/>
    <x v="0"/>
  </r>
  <r>
    <m/>
    <x v="1"/>
    <x v="2"/>
  </r>
  <r>
    <m/>
    <x v="1"/>
    <x v="2"/>
  </r>
  <r>
    <n v="1"/>
    <x v="2"/>
    <x v="0"/>
  </r>
  <r>
    <n v="1"/>
    <x v="2"/>
    <x v="0"/>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m/>
    <x v="1"/>
    <x v="2"/>
  </r>
  <r>
    <n v="1"/>
    <x v="0"/>
    <x v="0"/>
  </r>
  <r>
    <n v="1"/>
    <x v="2"/>
    <x v="0"/>
  </r>
  <r>
    <m/>
    <x v="1"/>
    <x v="2"/>
  </r>
  <r>
    <m/>
    <x v="1"/>
    <x v="2"/>
  </r>
  <r>
    <s v="0"/>
    <x v="2"/>
    <x v="0"/>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9.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0.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11.xml"/></Relationships>
</file>

<file path=xl/pivotTables/_rels/pivotTable5.xml.rels><?xml version="1.0" encoding="UTF-8" standalone="yes"?>
<Relationships xmlns="http://schemas.openxmlformats.org/package/2006/relationships"><Relationship Id="rId1" Type="http://schemas.openxmlformats.org/officeDocument/2006/relationships/pivotCacheDefinition" Target="../pivotCache/pivotCacheDefinition12.xml"/></Relationships>
</file>

<file path=xl/pivotTables/_rels/pivotTable6.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7.xml.rels><?xml version="1.0" encoding="UTF-8" standalone="yes"?>
<Relationships xmlns="http://schemas.openxmlformats.org/package/2006/relationships"><Relationship Id="rId1" Type="http://schemas.openxmlformats.org/officeDocument/2006/relationships/pivotCacheDefinition" Target="../pivotCache/pivotCacheDefinition14.xml"/></Relationships>
</file>

<file path=xl/pivotTables/_rels/pivotTable8.xml.rels><?xml version="1.0" encoding="UTF-8" standalone="yes"?>
<Relationships xmlns="http://schemas.openxmlformats.org/package/2006/relationships"><Relationship Id="rId1" Type="http://schemas.openxmlformats.org/officeDocument/2006/relationships/pivotCacheDefinition" Target="../pivotCache/pivotCacheDefinition13.xml"/></Relationships>
</file>

<file path=xl/pivotTables/_rels/pivotTable9.xml.rels><?xml version="1.0" encoding="UTF-8" standalone="yes"?>
<Relationships xmlns="http://schemas.openxmlformats.org/package/2006/relationships"><Relationship Id="rId1" Type="http://schemas.openxmlformats.org/officeDocument/2006/relationships/pivotCacheDefinition" Target="../pivotCache/pivotCacheDefinition8.xml"/></Relationships>
</file>

<file path=xl/pivotTables/_rels/pivotTable10.xml.rels><?xml version="1.0" encoding="UTF-8" standalone="yes"?>
<Relationships xmlns="http://schemas.openxmlformats.org/package/2006/relationships"><Relationship Id="rId1" Type="http://schemas.openxmlformats.org/officeDocument/2006/relationships/pivotCacheDefinition" Target="../pivotCache/pivotCacheDefinition7.xml"/></Relationships>
</file>

<file path=xl/pivotTables/_rels/pivotTable11.xml.rels><?xml version="1.0" encoding="UTF-8" standalone="yes"?>
<Relationships xmlns="http://schemas.openxmlformats.org/package/2006/relationships"><Relationship Id="rId1" Type="http://schemas.openxmlformats.org/officeDocument/2006/relationships/pivotCacheDefinition" Target="../pivotCache/pivotCacheDefinition15.xml"/></Relationships>
</file>

<file path=xl/pivotTables/_rels/pivotTable12.xml.rels><?xml version="1.0" encoding="UTF-8" standalone="yes"?>
<Relationships xmlns="http://schemas.openxmlformats.org/package/2006/relationships"><Relationship Id="rId1" Type="http://schemas.openxmlformats.org/officeDocument/2006/relationships/pivotCacheDefinition" Target="../pivotCache/pivotCacheDefinition4.xml"/></Relationships>
</file>

<file path=xl/pivotTables/_rels/pivotTable13.xml.rels><?xml version="1.0" encoding="UTF-8" standalone="yes"?>
<Relationships xmlns="http://schemas.openxmlformats.org/package/2006/relationships"><Relationship Id="rId1" Type="http://schemas.openxmlformats.org/officeDocument/2006/relationships/pivotCacheDefinition" Target="../pivotCache/pivotCacheDefinition18.xml"/></Relationships>
</file>

<file path=xl/pivotTables/_rels/pivotTable14.xml.rels><?xml version="1.0" encoding="UTF-8" standalone="yes"?>
<Relationships xmlns="http://schemas.openxmlformats.org/package/2006/relationships"><Relationship Id="rId1" Type="http://schemas.openxmlformats.org/officeDocument/2006/relationships/pivotCacheDefinition" Target="../pivotCache/pivotCacheDefinition5.xml"/></Relationships>
</file>

<file path=xl/pivotTables/_rels/pivotTable15.xml.rels><?xml version="1.0" encoding="UTF-8" standalone="yes"?>
<Relationships xmlns="http://schemas.openxmlformats.org/package/2006/relationships"><Relationship Id="rId1" Type="http://schemas.openxmlformats.org/officeDocument/2006/relationships/pivotCacheDefinition" Target="../pivotCache/pivotCacheDefinition17.xml"/></Relationships>
</file>

<file path=xl/pivotTables/_rels/pivotTable16.xml.rels><?xml version="1.0" encoding="UTF-8" standalone="yes"?>
<Relationships xmlns="http://schemas.openxmlformats.org/package/2006/relationships"><Relationship Id="rId1" Type="http://schemas.openxmlformats.org/officeDocument/2006/relationships/pivotCacheDefinition" Target="../pivotCache/pivotCacheDefinition16.xml"/></Relationships>
</file>

<file path=xl/pivotTables/_rels/pivotTable17.xml.rels><?xml version="1.0" encoding="UTF-8" standalone="yes"?>
<Relationships xmlns="http://schemas.openxmlformats.org/package/2006/relationships"><Relationship Id="rId1" Type="http://schemas.openxmlformats.org/officeDocument/2006/relationships/pivotCacheDefinition" Target="../pivotCache/pivotCacheDefinition6.xml"/></Relationships>
</file>

<file path=xl/pivotTables/_rels/pivotTable18.xml.rels><?xml version="1.0" encoding="UTF-8" standalone="yes"?>
<Relationships xmlns="http://schemas.openxmlformats.org/package/2006/relationships"><Relationship Id="rId1" Type="http://schemas.openxmlformats.org/officeDocument/2006/relationships/pivotCacheDefinition" Target="../pivotCache/pivotCacheDefinition3.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13AE6AEE-9879-4644-BFEA-ACA15C5249F8}" name="PivotTable10" cacheId="66"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O28:P36" firstHeaderRow="1" firstDataRow="1" firstDataCol="1"/>
  <pivotFields count="3">
    <pivotField dataField="1" showAll="0"/>
    <pivotField axis="axisRow" showAll="0">
      <items count="5">
        <item m="1" x="3"/>
        <item x="2"/>
        <item x="0"/>
        <item x="1"/>
        <item t="default"/>
      </items>
    </pivotField>
    <pivotField axis="axisRow" showAll="0">
      <items count="4">
        <item x="2"/>
        <item x="0"/>
        <item x="1"/>
        <item t="default"/>
      </items>
    </pivotField>
  </pivotFields>
  <rowFields count="2">
    <field x="1"/>
    <field x="2"/>
  </rowFields>
  <rowItems count="8">
    <i>
      <x v="1"/>
    </i>
    <i r="1">
      <x v="1"/>
    </i>
    <i>
      <x v="2"/>
    </i>
    <i r="1">
      <x/>
    </i>
    <i r="1">
      <x v="1"/>
    </i>
    <i>
      <x v="3"/>
    </i>
    <i r="1">
      <x v="2"/>
    </i>
    <i t="grand">
      <x/>
    </i>
  </rowItems>
  <colItems count="1">
    <i/>
  </colItems>
  <dataFields count="1">
    <dataField name="Sum of missing" fld="0"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31F20900-6957-4163-9F80-54C318C1694D}" name="PivotTable1" cacheId="58"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Q77:R86" firstHeaderRow="1" firstDataRow="1" firstDataCol="1"/>
  <pivotFields count="3">
    <pivotField dataField="1" showAll="0"/>
    <pivotField axis="axisRow" showAll="0">
      <items count="4">
        <item x="2"/>
        <item x="0"/>
        <item x="1"/>
        <item t="default"/>
      </items>
    </pivotField>
    <pivotField axis="axisRow" showAll="0">
      <items count="4">
        <item x="2"/>
        <item x="0"/>
        <item x="1"/>
        <item t="default"/>
      </items>
    </pivotField>
  </pivotFields>
  <rowFields count="2">
    <field x="1"/>
    <field x="2"/>
  </rowFields>
  <rowItems count="9">
    <i>
      <x/>
    </i>
    <i r="1">
      <x/>
    </i>
    <i r="1">
      <x v="1"/>
    </i>
    <i>
      <x v="1"/>
    </i>
    <i r="1">
      <x/>
    </i>
    <i r="1">
      <x v="1"/>
    </i>
    <i>
      <x v="2"/>
    </i>
    <i r="1">
      <x v="2"/>
    </i>
    <i t="grand">
      <x/>
    </i>
  </rowItems>
  <colItems count="1">
    <i/>
  </colItems>
  <dataFields count="1">
    <dataField name="Sum of missing" fld="0"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F80CAA2C-62DE-42E5-BD0C-AD714119D763}" name="PivotTable11" cacheId="67"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P18:Q25" firstHeaderRow="1" firstDataRow="1" firstDataCol="1"/>
  <pivotFields count="3">
    <pivotField dataField="1" showAll="0"/>
    <pivotField axis="axisRow" showAll="0">
      <items count="4">
        <item x="2"/>
        <item x="0"/>
        <item x="1"/>
        <item t="default"/>
      </items>
    </pivotField>
    <pivotField axis="axisRow" showAll="0">
      <items count="3">
        <item x="0"/>
        <item x="1"/>
        <item t="default"/>
      </items>
    </pivotField>
  </pivotFields>
  <rowFields count="2">
    <field x="1"/>
    <field x="2"/>
  </rowFields>
  <rowItems count="7">
    <i>
      <x/>
    </i>
    <i r="1">
      <x/>
    </i>
    <i>
      <x v="1"/>
    </i>
    <i r="1">
      <x/>
    </i>
    <i>
      <x v="2"/>
    </i>
    <i r="1">
      <x v="1"/>
    </i>
    <i t="grand">
      <x/>
    </i>
  </rowItems>
  <colItems count="1">
    <i/>
  </colItems>
  <dataFields count="1">
    <dataField name="Sum of missing" fld="0"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FF5E422D-3F30-45CD-BF84-6588CF421453}" name="PivotTable12" cacheId="68"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Z49:AA56" firstHeaderRow="1" firstDataRow="1" firstDataCol="1"/>
  <pivotFields count="3">
    <pivotField dataField="1" showAll="0"/>
    <pivotField axis="axisRow" showAll="0">
      <items count="4">
        <item x="2"/>
        <item x="0"/>
        <item x="1"/>
        <item t="default"/>
      </items>
    </pivotField>
    <pivotField axis="axisRow" showAll="0">
      <items count="3">
        <item x="0"/>
        <item x="1"/>
        <item t="default"/>
      </items>
    </pivotField>
  </pivotFields>
  <rowFields count="2">
    <field x="1"/>
    <field x="2"/>
  </rowFields>
  <rowItems count="7">
    <i>
      <x/>
    </i>
    <i r="1">
      <x/>
    </i>
    <i>
      <x v="1"/>
    </i>
    <i r="1">
      <x/>
    </i>
    <i>
      <x v="2"/>
    </i>
    <i r="1">
      <x v="1"/>
    </i>
    <i t="grand">
      <x/>
    </i>
  </rowItems>
  <colItems count="1">
    <i/>
  </colItems>
  <dataFields count="1">
    <dataField name="Sum of missing" fld="0"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5.xml><?xml version="1.0" encoding="utf-8"?>
<pivotTableDefinition xmlns="http://schemas.openxmlformats.org/spreadsheetml/2006/main" xmlns:mc="http://schemas.openxmlformats.org/markup-compatibility/2006" xmlns:xr="http://schemas.microsoft.com/office/spreadsheetml/2014/revision" mc:Ignorable="xr" xr:uid="{E10BB160-D04E-47BA-90BC-93A8B19F1AA7}" name="PivotTable13" cacheId="69"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O18:P25" firstHeaderRow="1" firstDataRow="1" firstDataCol="1"/>
  <pivotFields count="3">
    <pivotField dataField="1" showAll="0"/>
    <pivotField axis="axisRow" showAll="0">
      <items count="4">
        <item x="1"/>
        <item x="0"/>
        <item x="2"/>
        <item t="default"/>
      </items>
    </pivotField>
    <pivotField axis="axisRow" showAll="0">
      <items count="3">
        <item x="0"/>
        <item x="1"/>
        <item t="default"/>
      </items>
    </pivotField>
  </pivotFields>
  <rowFields count="2">
    <field x="1"/>
    <field x="2"/>
  </rowFields>
  <rowItems count="7">
    <i>
      <x/>
    </i>
    <i r="1">
      <x/>
    </i>
    <i>
      <x v="1"/>
    </i>
    <i r="1">
      <x/>
    </i>
    <i>
      <x v="2"/>
    </i>
    <i r="1">
      <x v="1"/>
    </i>
    <i t="grand">
      <x/>
    </i>
  </rowItems>
  <colItems count="1">
    <i/>
  </colItems>
  <dataFields count="1">
    <dataField name="Sum of missing" fld="0"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6.xml><?xml version="1.0" encoding="utf-8"?>
<pivotTableDefinition xmlns="http://schemas.openxmlformats.org/spreadsheetml/2006/main" xmlns:mc="http://schemas.openxmlformats.org/markup-compatibility/2006" xmlns:xr="http://schemas.microsoft.com/office/spreadsheetml/2014/revision" mc:Ignorable="xr" xr:uid="{88065C70-9E30-481F-8491-7E4068FD32DC}" name="PivotTable3" cacheId="59"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Q62:R71" firstHeaderRow="1" firstDataRow="1" firstDataCol="1"/>
  <pivotFields count="3">
    <pivotField dataField="1" showAll="0"/>
    <pivotField axis="axisRow" showAll="0">
      <items count="4">
        <item x="2"/>
        <item x="0"/>
        <item x="1"/>
        <item t="default"/>
      </items>
    </pivotField>
    <pivotField axis="axisRow" showAll="0">
      <items count="4">
        <item x="2"/>
        <item x="0"/>
        <item x="1"/>
        <item t="default"/>
      </items>
    </pivotField>
  </pivotFields>
  <rowFields count="2">
    <field x="1"/>
    <field x="2"/>
  </rowFields>
  <rowItems count="9">
    <i>
      <x/>
    </i>
    <i r="1">
      <x/>
    </i>
    <i r="1">
      <x v="1"/>
    </i>
    <i>
      <x v="1"/>
    </i>
    <i r="1">
      <x/>
    </i>
    <i r="1">
      <x v="1"/>
    </i>
    <i>
      <x v="2"/>
    </i>
    <i r="1">
      <x v="2"/>
    </i>
    <i t="grand">
      <x/>
    </i>
  </rowItems>
  <colItems count="1">
    <i/>
  </colItems>
  <dataFields count="1">
    <dataField name="Sum of missing" fld="0"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7.xml><?xml version="1.0" encoding="utf-8"?>
<pivotTableDefinition xmlns="http://schemas.openxmlformats.org/spreadsheetml/2006/main" xmlns:mc="http://schemas.openxmlformats.org/markup-compatibility/2006" xmlns:xr="http://schemas.microsoft.com/office/spreadsheetml/2014/revision" mc:Ignorable="xr" xr:uid="{CBE8CC9A-1CA4-4E21-A35B-19C3434F612C}" name="PivotTable16" cacheId="71"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Y162:Z179" firstHeaderRow="1" firstDataRow="1" firstDataCol="1"/>
  <pivotFields count="3">
    <pivotField dataField="1" showAll="0"/>
    <pivotField axis="axisRow" showAll="0">
      <items count="8">
        <item x="4"/>
        <item x="5"/>
        <item x="2"/>
        <item x="0"/>
        <item x="6"/>
        <item x="3"/>
        <item x="1"/>
        <item t="default"/>
      </items>
    </pivotField>
    <pivotField axis="axisRow" showAll="0">
      <items count="4">
        <item x="2"/>
        <item x="0"/>
        <item x="1"/>
        <item t="default"/>
      </items>
    </pivotField>
  </pivotFields>
  <rowFields count="2">
    <field x="1"/>
    <field x="2"/>
  </rowFields>
  <rowItems count="17">
    <i>
      <x/>
    </i>
    <i r="1">
      <x v="2"/>
    </i>
    <i>
      <x v="1"/>
    </i>
    <i r="1">
      <x v="2"/>
    </i>
    <i>
      <x v="2"/>
    </i>
    <i r="1">
      <x/>
    </i>
    <i r="1">
      <x v="1"/>
    </i>
    <i>
      <x v="3"/>
    </i>
    <i r="1">
      <x/>
    </i>
    <i r="1">
      <x v="1"/>
    </i>
    <i>
      <x v="4"/>
    </i>
    <i r="1">
      <x v="2"/>
    </i>
    <i>
      <x v="5"/>
    </i>
    <i r="1">
      <x v="2"/>
    </i>
    <i>
      <x v="6"/>
    </i>
    <i r="1">
      <x v="2"/>
    </i>
    <i t="grand">
      <x/>
    </i>
  </rowItems>
  <colItems count="1">
    <i/>
  </colItems>
  <dataFields count="1">
    <dataField name="Sum of missing" fld="0" baseField="1"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8.xml><?xml version="1.0" encoding="utf-8"?>
<pivotTableDefinition xmlns="http://schemas.openxmlformats.org/spreadsheetml/2006/main" xmlns:mc="http://schemas.openxmlformats.org/markup-compatibility/2006" xmlns:xr="http://schemas.microsoft.com/office/spreadsheetml/2014/revision" mc:Ignorable="xr" xr:uid="{602FAA90-B0E8-4227-904D-327C84CE98CE}" name="PivotTable15" cacheId="70"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U162:V176" firstHeaderRow="1" firstDataRow="1" firstDataCol="1"/>
  <pivotFields count="3">
    <pivotField dataField="1" showAll="0"/>
    <pivotField axis="axisRow" showAll="0">
      <items count="7">
        <item x="4"/>
        <item x="2"/>
        <item x="0"/>
        <item x="5"/>
        <item x="3"/>
        <item x="1"/>
        <item t="default"/>
      </items>
    </pivotField>
    <pivotField axis="axisRow" showAll="0">
      <items count="4">
        <item x="2"/>
        <item x="0"/>
        <item x="1"/>
        <item t="default"/>
      </items>
    </pivotField>
  </pivotFields>
  <rowFields count="2">
    <field x="1"/>
    <field x="2"/>
  </rowFields>
  <rowItems count="14">
    <i>
      <x/>
    </i>
    <i r="1">
      <x v="2"/>
    </i>
    <i>
      <x v="1"/>
    </i>
    <i r="1">
      <x v="1"/>
    </i>
    <i>
      <x v="2"/>
    </i>
    <i r="1">
      <x/>
    </i>
    <i r="1">
      <x v="1"/>
    </i>
    <i>
      <x v="3"/>
    </i>
    <i r="1">
      <x v="2"/>
    </i>
    <i>
      <x v="4"/>
    </i>
    <i r="1">
      <x v="2"/>
    </i>
    <i>
      <x v="5"/>
    </i>
    <i r="1">
      <x v="2"/>
    </i>
    <i t="grand">
      <x/>
    </i>
  </rowItems>
  <colItems count="1">
    <i/>
  </colItems>
  <dataFields count="1">
    <dataField name="Sum of missing" fld="0" baseField="1"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9.xml><?xml version="1.0" encoding="utf-8"?>
<pivotTableDefinition xmlns="http://schemas.openxmlformats.org/spreadsheetml/2006/main" xmlns:mc="http://schemas.openxmlformats.org/markup-compatibility/2006" xmlns:xr="http://schemas.microsoft.com/office/spreadsheetml/2014/revision" mc:Ignorable="xr" xr:uid="{5ED068A3-7423-4742-81F3-9DEC36A28D88}" name="PivotTable9" cacheId="65"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Q162:R174" firstHeaderRow="1" firstDataRow="1" firstDataCol="1"/>
  <pivotFields count="3">
    <pivotField dataField="1" showAll="0"/>
    <pivotField axis="axisRow" showAll="0">
      <items count="6">
        <item x="4"/>
        <item x="0"/>
        <item x="3"/>
        <item x="2"/>
        <item x="1"/>
        <item t="default"/>
      </items>
    </pivotField>
    <pivotField axis="axisRow" showAll="0">
      <items count="4">
        <item x="2"/>
        <item x="0"/>
        <item x="1"/>
        <item t="default"/>
      </items>
    </pivotField>
  </pivotFields>
  <rowFields count="2">
    <field x="1"/>
    <field x="2"/>
  </rowFields>
  <rowItems count="12">
    <i>
      <x/>
    </i>
    <i r="1">
      <x v="1"/>
    </i>
    <i>
      <x v="1"/>
    </i>
    <i r="1">
      <x/>
    </i>
    <i r="1">
      <x v="1"/>
    </i>
    <i>
      <x v="2"/>
    </i>
    <i r="1">
      <x v="2"/>
    </i>
    <i>
      <x v="3"/>
    </i>
    <i r="1">
      <x v="2"/>
    </i>
    <i>
      <x v="4"/>
    </i>
    <i r="1">
      <x v="2"/>
    </i>
    <i t="grand">
      <x/>
    </i>
  </rowItems>
  <colItems count="1">
    <i/>
  </colItems>
  <dataFields count="1">
    <dataField name="Sum of missing" fld="0"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10.xml><?xml version="1.0" encoding="utf-8"?>
<pivotTableDefinition xmlns="http://schemas.openxmlformats.org/spreadsheetml/2006/main" xmlns:mc="http://schemas.openxmlformats.org/markup-compatibility/2006" xmlns:xr="http://schemas.microsoft.com/office/spreadsheetml/2014/revision" mc:Ignorable="xr" xr:uid="{BF02FC34-6F67-43A1-8076-9D17B0B397FC}" name="PivotTable8" cacheId="64"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T208:U218" firstHeaderRow="1" firstDataRow="1" firstDataCol="1"/>
  <pivotFields count="3">
    <pivotField dataField="1" showAll="0"/>
    <pivotField axis="axisRow" showAll="0">
      <items count="5">
        <item x="2"/>
        <item x="3"/>
        <item x="0"/>
        <item x="1"/>
        <item t="default"/>
      </items>
    </pivotField>
    <pivotField axis="axisRow" showAll="0">
      <items count="4">
        <item x="2"/>
        <item x="0"/>
        <item x="1"/>
        <item t="default"/>
      </items>
    </pivotField>
  </pivotFields>
  <rowFields count="2">
    <field x="1"/>
    <field x="2"/>
  </rowFields>
  <rowItems count="10">
    <i>
      <x/>
    </i>
    <i r="1">
      <x v="2"/>
    </i>
    <i>
      <x v="1"/>
    </i>
    <i r="1">
      <x v="1"/>
    </i>
    <i>
      <x v="2"/>
    </i>
    <i r="1">
      <x/>
    </i>
    <i r="1">
      <x v="1"/>
    </i>
    <i>
      <x v="3"/>
    </i>
    <i r="1">
      <x v="2"/>
    </i>
    <i t="grand">
      <x/>
    </i>
  </rowItems>
  <colItems count="1">
    <i/>
  </colItems>
  <dataFields count="1">
    <dataField name="Sum of missing" fld="0"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11.xml><?xml version="1.0" encoding="utf-8"?>
<pivotTableDefinition xmlns="http://schemas.openxmlformats.org/spreadsheetml/2006/main" xmlns:mc="http://schemas.openxmlformats.org/markup-compatibility/2006" xmlns:xr="http://schemas.microsoft.com/office/spreadsheetml/2014/revision" mc:Ignorable="xr" xr:uid="{B74E1DCF-E5ED-429F-A457-DE2F11B5AFCF}" name="PivotTable17" cacheId="72"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R39:S47" firstHeaderRow="1" firstDataRow="1" firstDataCol="1"/>
  <pivotFields count="3">
    <pivotField dataField="1" showAll="0"/>
    <pivotField axis="axisRow" showAll="0">
      <items count="4">
        <item x="2"/>
        <item x="0"/>
        <item x="1"/>
        <item t="default"/>
      </items>
    </pivotField>
    <pivotField axis="axisRow" showAll="0">
      <items count="4">
        <item x="2"/>
        <item x="0"/>
        <item x="1"/>
        <item t="default"/>
      </items>
    </pivotField>
  </pivotFields>
  <rowFields count="2">
    <field x="1"/>
    <field x="2"/>
  </rowFields>
  <rowItems count="8">
    <i>
      <x/>
    </i>
    <i r="1">
      <x v="1"/>
    </i>
    <i>
      <x v="1"/>
    </i>
    <i r="1">
      <x/>
    </i>
    <i r="1">
      <x v="1"/>
    </i>
    <i>
      <x v="2"/>
    </i>
    <i r="1">
      <x v="2"/>
    </i>
    <i t="grand">
      <x/>
    </i>
  </rowItems>
  <colItems count="1">
    <i/>
  </colItems>
  <dataFields count="1">
    <dataField name="Sum of missing" fld="0" baseField="0" baseItem="0"/>
  </dataFields>
  <formats count="9">
    <format dxfId="55">
      <pivotArea type="all" dataOnly="0" outline="0" fieldPosition="0"/>
    </format>
    <format dxfId="56">
      <pivotArea outline="0" collapsedLevelsAreSubtotals="1" fieldPosition="0"/>
    </format>
    <format dxfId="57">
      <pivotArea field="1" type="button" dataOnly="0" labelOnly="1" outline="0" axis="axisRow" fieldPosition="0"/>
    </format>
    <format dxfId="58">
      <pivotArea dataOnly="0" labelOnly="1" fieldPosition="0">
        <references count="1">
          <reference field="1" count="0"/>
        </references>
      </pivotArea>
    </format>
    <format dxfId="59">
      <pivotArea dataOnly="0" labelOnly="1" grandRow="1" outline="0" fieldPosition="0"/>
    </format>
    <format dxfId="60">
      <pivotArea dataOnly="0" labelOnly="1" fieldPosition="0">
        <references count="2">
          <reference field="1" count="1" selected="0">
            <x v="0"/>
          </reference>
          <reference field="2" count="1">
            <x v="1"/>
          </reference>
        </references>
      </pivotArea>
    </format>
    <format dxfId="61">
      <pivotArea dataOnly="0" labelOnly="1" fieldPosition="0">
        <references count="2">
          <reference field="1" count="1" selected="0">
            <x v="1"/>
          </reference>
          <reference field="2" count="2">
            <x v="0"/>
            <x v="1"/>
          </reference>
        </references>
      </pivotArea>
    </format>
    <format dxfId="62">
      <pivotArea dataOnly="0" labelOnly="1" fieldPosition="0">
        <references count="2">
          <reference field="1" count="1" selected="0">
            <x v="2"/>
          </reference>
          <reference field="2" count="1">
            <x v="2"/>
          </reference>
        </references>
      </pivotArea>
    </format>
    <format dxfId="63">
      <pivotArea dataOnly="0" labelOnly="1" outline="0" axis="axisValues"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12.xml><?xml version="1.0" encoding="utf-8"?>
<pivotTableDefinition xmlns="http://schemas.openxmlformats.org/spreadsheetml/2006/main" xmlns:mc="http://schemas.openxmlformats.org/markup-compatibility/2006" xmlns:xr="http://schemas.microsoft.com/office/spreadsheetml/2014/revision" mc:Ignorable="xr" xr:uid="{DF72A2CD-667E-4B91-B1C4-2B04749F64F4}" name="PivotTable5" cacheId="61"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T159:U167" firstHeaderRow="1" firstDataRow="1" firstDataCol="1"/>
  <pivotFields count="3">
    <pivotField dataField="1" showAll="0"/>
    <pivotField axis="axisRow" showAll="0">
      <items count="4">
        <item x="2"/>
        <item x="0"/>
        <item x="1"/>
        <item t="default"/>
      </items>
    </pivotField>
    <pivotField axis="axisRow" showAll="0">
      <items count="4">
        <item x="1"/>
        <item x="0"/>
        <item x="2"/>
        <item t="default"/>
      </items>
    </pivotField>
  </pivotFields>
  <rowFields count="2">
    <field x="1"/>
    <field x="2"/>
  </rowFields>
  <rowItems count="8">
    <i>
      <x/>
    </i>
    <i r="1">
      <x v="1"/>
    </i>
    <i>
      <x v="1"/>
    </i>
    <i r="1">
      <x/>
    </i>
    <i r="1">
      <x v="1"/>
    </i>
    <i>
      <x v="2"/>
    </i>
    <i r="1">
      <x v="2"/>
    </i>
    <i t="grand">
      <x/>
    </i>
  </rowItems>
  <colItems count="1">
    <i/>
  </colItems>
  <dataFields count="1">
    <dataField name="Sum of missing" fld="0"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13.xml><?xml version="1.0" encoding="utf-8"?>
<pivotTableDefinition xmlns="http://schemas.openxmlformats.org/spreadsheetml/2006/main" xmlns:mc="http://schemas.openxmlformats.org/markup-compatibility/2006" xmlns:xr="http://schemas.microsoft.com/office/spreadsheetml/2014/revision" mc:Ignorable="xr" xr:uid="{22647AB6-9874-4FC0-B870-85465567BEFC}" name="PivotTable26" cacheId="75"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AN155:AO163" firstHeaderRow="1" firstDataRow="1" firstDataCol="1"/>
  <pivotFields count="3">
    <pivotField dataField="1" showAll="0"/>
    <pivotField axis="axisRow" showAll="0">
      <items count="4">
        <item x="2"/>
        <item x="0"/>
        <item x="1"/>
        <item t="default"/>
      </items>
    </pivotField>
    <pivotField axis="axisRow" showAll="0">
      <items count="4">
        <item x="1"/>
        <item x="0"/>
        <item x="2"/>
        <item t="default"/>
      </items>
    </pivotField>
  </pivotFields>
  <rowFields count="2">
    <field x="1"/>
    <field x="2"/>
  </rowFields>
  <rowItems count="8">
    <i>
      <x/>
    </i>
    <i r="1">
      <x v="1"/>
    </i>
    <i>
      <x v="1"/>
    </i>
    <i r="1">
      <x/>
    </i>
    <i r="1">
      <x v="1"/>
    </i>
    <i>
      <x v="2"/>
    </i>
    <i r="1">
      <x v="2"/>
    </i>
    <i t="grand">
      <x/>
    </i>
  </rowItems>
  <colItems count="1">
    <i/>
  </colItems>
  <dataFields count="1">
    <dataField name="Sum of missing" fld="0" baseField="1"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14.xml><?xml version="1.0" encoding="utf-8"?>
<pivotTableDefinition xmlns="http://schemas.openxmlformats.org/spreadsheetml/2006/main" xmlns:mc="http://schemas.openxmlformats.org/markup-compatibility/2006" xmlns:xr="http://schemas.microsoft.com/office/spreadsheetml/2014/revision" mc:Ignorable="xr" xr:uid="{7AF7D069-47BF-4BAA-B844-C5032E6AB064}" name="PivotTable6" cacheId="62"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X159:Y167" firstHeaderRow="1" firstDataRow="1" firstDataCol="1"/>
  <pivotFields count="3">
    <pivotField dataField="1" showAll="0"/>
    <pivotField axis="axisRow" showAll="0">
      <items count="4">
        <item x="2"/>
        <item x="0"/>
        <item x="1"/>
        <item t="default"/>
      </items>
    </pivotField>
    <pivotField axis="axisRow" showAll="0">
      <items count="4">
        <item x="1"/>
        <item x="0"/>
        <item x="2"/>
        <item t="default"/>
      </items>
    </pivotField>
  </pivotFields>
  <rowFields count="2">
    <field x="1"/>
    <field x="2"/>
  </rowFields>
  <rowItems count="8">
    <i>
      <x/>
    </i>
    <i r="1">
      <x v="1"/>
    </i>
    <i>
      <x v="1"/>
    </i>
    <i r="1">
      <x/>
    </i>
    <i r="1">
      <x v="1"/>
    </i>
    <i>
      <x v="2"/>
    </i>
    <i r="1">
      <x v="2"/>
    </i>
    <i t="grand">
      <x/>
    </i>
  </rowItems>
  <colItems count="1">
    <i/>
  </colItems>
  <dataFields count="1">
    <dataField name="Sum of missing" fld="0"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15.xml><?xml version="1.0" encoding="utf-8"?>
<pivotTableDefinition xmlns="http://schemas.openxmlformats.org/spreadsheetml/2006/main" xmlns:mc="http://schemas.openxmlformats.org/markup-compatibility/2006" xmlns:xr="http://schemas.microsoft.com/office/spreadsheetml/2014/revision" mc:Ignorable="xr" xr:uid="{6742E10B-6A79-449D-90CE-91DC774B30AF}" name="PivotTable21" cacheId="74"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AJ156:AK168" firstHeaderRow="1" firstDataRow="1" firstDataCol="1"/>
  <pivotFields count="3">
    <pivotField dataField="1" showAll="0"/>
    <pivotField axis="axisRow" showAll="0">
      <items count="6">
        <item x="4"/>
        <item x="0"/>
        <item x="3"/>
        <item x="2"/>
        <item x="1"/>
        <item t="default"/>
      </items>
    </pivotField>
    <pivotField axis="axisRow" showAll="0">
      <items count="4">
        <item x="1"/>
        <item x="0"/>
        <item x="2"/>
        <item t="default"/>
      </items>
    </pivotField>
  </pivotFields>
  <rowFields count="2">
    <field x="1"/>
    <field x="2"/>
  </rowFields>
  <rowItems count="12">
    <i>
      <x/>
    </i>
    <i r="1">
      <x v="1"/>
    </i>
    <i>
      <x v="1"/>
    </i>
    <i r="1">
      <x/>
    </i>
    <i r="1">
      <x v="1"/>
    </i>
    <i>
      <x v="2"/>
    </i>
    <i r="1">
      <x v="2"/>
    </i>
    <i>
      <x v="3"/>
    </i>
    <i r="1">
      <x v="2"/>
    </i>
    <i>
      <x v="4"/>
    </i>
    <i r="1">
      <x v="2"/>
    </i>
    <i t="grand">
      <x/>
    </i>
  </rowItems>
  <colItems count="1">
    <i/>
  </colItems>
  <dataFields count="1">
    <dataField name="Sum of missing" fld="0" baseField="1"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16.xml><?xml version="1.0" encoding="utf-8"?>
<pivotTableDefinition xmlns="http://schemas.openxmlformats.org/spreadsheetml/2006/main" xmlns:mc="http://schemas.openxmlformats.org/markup-compatibility/2006" xmlns:xr="http://schemas.microsoft.com/office/spreadsheetml/2014/revision" mc:Ignorable="xr" xr:uid="{9DA428D3-D4AA-4FBC-9FF7-BD2ECFCAA94D}" name="PivotTable18" cacheId="73"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AF159:AG169" firstHeaderRow="1" firstDataRow="1" firstDataCol="1"/>
  <pivotFields count="3">
    <pivotField dataField="1" showAll="0"/>
    <pivotField axis="axisRow" showAll="0">
      <items count="5">
        <item x="3"/>
        <item x="0"/>
        <item x="1"/>
        <item x="2"/>
        <item t="default"/>
      </items>
    </pivotField>
    <pivotField axis="axisRow" showAll="0">
      <items count="4">
        <item x="1"/>
        <item x="0"/>
        <item x="2"/>
        <item t="default"/>
      </items>
    </pivotField>
  </pivotFields>
  <rowFields count="2">
    <field x="1"/>
    <field x="2"/>
  </rowFields>
  <rowItems count="10">
    <i>
      <x/>
    </i>
    <i r="1">
      <x v="1"/>
    </i>
    <i>
      <x v="1"/>
    </i>
    <i r="1">
      <x/>
    </i>
    <i r="1">
      <x v="1"/>
    </i>
    <i>
      <x v="2"/>
    </i>
    <i r="1">
      <x v="2"/>
    </i>
    <i>
      <x v="3"/>
    </i>
    <i r="1">
      <x v="2"/>
    </i>
    <i t="grand">
      <x/>
    </i>
  </rowItems>
  <colItems count="1">
    <i/>
  </colItems>
  <dataFields count="1">
    <dataField name="Sum of missing" fld="0"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17.xml><?xml version="1.0" encoding="utf-8"?>
<pivotTableDefinition xmlns="http://schemas.openxmlformats.org/spreadsheetml/2006/main" xmlns:mc="http://schemas.openxmlformats.org/markup-compatibility/2006" xmlns:xr="http://schemas.microsoft.com/office/spreadsheetml/2014/revision" mc:Ignorable="xr" xr:uid="{A5CBF177-FE8D-4249-97DF-6991FC2D1031}" name="PivotTable7" cacheId="63"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AB159:AC167" firstHeaderRow="1" firstDataRow="1" firstDataCol="1"/>
  <pivotFields count="3">
    <pivotField dataField="1" showAll="0"/>
    <pivotField axis="axisRow" showAll="0">
      <items count="4">
        <item x="2"/>
        <item x="0"/>
        <item x="1"/>
        <item t="default"/>
      </items>
    </pivotField>
    <pivotField axis="axisRow" showAll="0">
      <items count="4">
        <item x="1"/>
        <item x="0"/>
        <item x="2"/>
        <item t="default"/>
      </items>
    </pivotField>
  </pivotFields>
  <rowFields count="2">
    <field x="1"/>
    <field x="2"/>
  </rowFields>
  <rowItems count="8">
    <i>
      <x/>
    </i>
    <i r="1">
      <x v="1"/>
    </i>
    <i>
      <x v="1"/>
    </i>
    <i r="1">
      <x/>
    </i>
    <i r="1">
      <x v="1"/>
    </i>
    <i>
      <x v="2"/>
    </i>
    <i r="1">
      <x v="2"/>
    </i>
    <i t="grand">
      <x/>
    </i>
  </rowItems>
  <colItems count="1">
    <i/>
  </colItems>
  <dataFields count="1">
    <dataField name="Sum of missing" fld="0"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18.xml><?xml version="1.0" encoding="utf-8"?>
<pivotTableDefinition xmlns="http://schemas.openxmlformats.org/spreadsheetml/2006/main" xmlns:mc="http://schemas.openxmlformats.org/markup-compatibility/2006" xmlns:xr="http://schemas.microsoft.com/office/spreadsheetml/2014/revision" mc:Ignorable="xr" xr:uid="{4BBA5AB8-FC90-4690-8B3A-6A2CCE07FD95}" name="PivotTable4" cacheId="60"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Q98:R107" firstHeaderRow="1" firstDataRow="1" firstDataCol="1"/>
  <pivotFields count="3">
    <pivotField dataField="1" showAll="0"/>
    <pivotField axis="axisRow" showAll="0">
      <items count="4">
        <item x="2"/>
        <item x="0"/>
        <item x="1"/>
        <item t="default"/>
      </items>
    </pivotField>
    <pivotField axis="axisRow" showAll="0">
      <items count="4">
        <item x="2"/>
        <item x="0"/>
        <item x="1"/>
        <item t="default"/>
      </items>
    </pivotField>
  </pivotFields>
  <rowFields count="2">
    <field x="1"/>
    <field x="2"/>
  </rowFields>
  <rowItems count="9">
    <i>
      <x/>
    </i>
    <i r="1">
      <x/>
    </i>
    <i r="1">
      <x v="1"/>
    </i>
    <i>
      <x v="1"/>
    </i>
    <i r="1">
      <x/>
    </i>
    <i r="1">
      <x v="1"/>
    </i>
    <i>
      <x v="2"/>
    </i>
    <i r="1">
      <x v="2"/>
    </i>
    <i t="grand">
      <x/>
    </i>
  </rowItems>
  <colItems count="1">
    <i/>
  </colItems>
  <dataFields count="1">
    <dataField name="Sum of missing" fld="0"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0000000}" name="Table6" displayName="Table6" ref="C24:R44" totalsRowShown="0" headerRowDxfId="35" dataDxfId="34">
  <tableColumns count="16">
    <tableColumn id="1" xr3:uid="{00000000-0010-0000-0000-000001000000}" name="Vehicle Type" dataDxfId="33"/>
    <tableColumn id="2" xr3:uid="{00000000-0010-0000-0000-000002000000}" name="Vehicle Size" dataDxfId="32"/>
    <tableColumn id="3" xr3:uid="{00000000-0010-0000-0000-000003000000}" name="Horsepower" dataDxfId="31"/>
    <tableColumn id="4" xr3:uid="{00000000-0010-0000-0000-000004000000}" name="Number of Vehicles" dataDxfId="30"/>
    <tableColumn id="5" xr3:uid="{00000000-0010-0000-0000-000005000000}" name="Current Vehicle Model Year" dataDxfId="29"/>
    <tableColumn id="6" xr3:uid="{00000000-0010-0000-0000-000006000000}" name="Upgrade Year" dataDxfId="28"/>
    <tableColumn id="7" xr3:uid="{00000000-0010-0000-0000-000007000000}" name="Fuel Type Before Upgrade" dataDxfId="27"/>
    <tableColumn id="8" xr3:uid="{00000000-0010-0000-0000-000008000000}" name="Fuel Type After Upgrade" dataDxfId="26"/>
    <tableColumn id="9" xr3:uid="{00000000-0010-0000-0000-000009000000}" name="Annual Miles per Vehicle Before Upgrade" dataDxfId="25"/>
    <tableColumn id="10" xr3:uid="{00000000-0010-0000-0000-00000A000000}" name="Annual Miles per Vehicle After Upgrade" dataDxfId="24"/>
    <tableColumn id="11" xr3:uid="{00000000-0010-0000-0000-00000B000000}" name="Annual Idling Hours Before Upgrade" dataDxfId="23"/>
    <tableColumn id="12" xr3:uid="{00000000-0010-0000-0000-00000C000000}" name="Annual Idling Hours After Upgrade" dataDxfId="22"/>
    <tableColumn id="13" xr3:uid="{00000000-0010-0000-0000-00000D000000}" name="Technology Applied" dataDxfId="21"/>
    <tableColumn id="14" xr3:uid="{00000000-0010-0000-0000-00000E000000}" name="Expected Remaining Life of Vehicles Being Replaced" dataDxfId="20"/>
    <tableColumn id="15" xr3:uid="{00000000-0010-0000-0000-00000F000000}" name="Hours per Day of Operation" dataDxfId="19"/>
    <tableColumn id="16" xr3:uid="{00000000-0010-0000-0000-000010000000}" name="Days per Year of Operation" dataDxfId="18"/>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1000000}" name="Table1" displayName="Table1" ref="A1:A12" totalsRowShown="0">
  <autoFilter ref="A1:A12" xr:uid="{00000000-0009-0000-0100-000001000000}"/>
  <tableColumns count="1">
    <tableColumn id="1" xr3:uid="{00000000-0010-0000-0100-000001000000}" name="Vehicle Type"/>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2000000}" name="Table2" displayName="Table2" ref="C1:C14" totalsRowShown="0">
  <autoFilter ref="C1:C14" xr:uid="{00000000-0009-0000-0100-000002000000}"/>
  <tableColumns count="1">
    <tableColumn id="1" xr3:uid="{00000000-0010-0000-0200-000001000000}" name="Technology type"/>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3000000}" name="Table3" displayName="Table3" ref="E1:E11" totalsRowShown="0">
  <autoFilter ref="E1:E11" xr:uid="{00000000-0009-0000-0100-000003000000}"/>
  <tableColumns count="1">
    <tableColumn id="1" xr3:uid="{00000000-0010-0000-0300-000001000000}" name="Vehicle class"/>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4000000}" name="Table4" displayName="Table4" ref="G1:G14" totalsRowShown="0">
  <autoFilter ref="G1:G14" xr:uid="{00000000-0009-0000-0100-000004000000}"/>
  <tableColumns count="1">
    <tableColumn id="1" xr3:uid="{00000000-0010-0000-0400-000001000000}" name="Fuel Type"/>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5000000}" name="Table5" displayName="Table5" ref="I1:I19" totalsRowShown="0">
  <autoFilter ref="I1:I19" xr:uid="{00000000-0009-0000-0100-000005000000}"/>
  <tableColumns count="1">
    <tableColumn id="1" xr3:uid="{00000000-0010-0000-0500-000001000000}" name="Horsepower"/>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6000000}" name="Table8" displayName="Table8" ref="K1:K4" totalsRowShown="0" headerRowDxfId="17" dataDxfId="16">
  <autoFilter ref="K1:K4" xr:uid="{00000000-0009-0000-0100-000006000000}"/>
  <tableColumns count="1">
    <tableColumn id="1" xr3:uid="{00000000-0010-0000-0600-000001000000}" name="Transit Project types" dataDxfId="15"/>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7000000}" name="Table10" displayName="Table10" ref="M1:M6" totalsRowShown="0">
  <autoFilter ref="M1:M6" xr:uid="{00000000-0009-0000-0100-000007000000}"/>
  <tableColumns count="1">
    <tableColumn id="1" xr3:uid="{00000000-0010-0000-0700-000001000000}" name="Intersection Type"/>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8000000}" name="Table11" displayName="Table11" ref="O1:O7" totalsRowShown="0">
  <autoFilter ref="O1:O7" xr:uid="{00000000-0009-0000-0100-000008000000}"/>
  <tableColumns count="1">
    <tableColumn id="1" xr3:uid="{00000000-0010-0000-0800-000001000000}" name="Bottleneck Eliminations"/>
  </tableColumns>
  <tableStyleInfo name="TableStyleMedium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9000000}" name="Table9" displayName="Table9" ref="A16:A18" totalsRowShown="0">
  <autoFilter ref="A16:A18" xr:uid="{00000000-0009-0000-0100-000009000000}"/>
  <tableColumns count="1">
    <tableColumn id="1" xr3:uid="{00000000-0010-0000-0900-000001000000}" name="Yes/No"/>
  </tableColumns>
  <tableStyleInfo name="TableStyleMedium2"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A000000}" name="Table12" displayName="Table12" ref="K8:K14" totalsRowShown="0" headerRowDxfId="14" dataDxfId="13">
  <autoFilter ref="K8:K14" xr:uid="{00000000-0009-0000-0100-00000A000000}"/>
  <tableColumns count="1">
    <tableColumn id="1" xr3:uid="{00000000-0010-0000-0A00-000001000000}" name="Residential DU" dataDxfId="12"/>
  </tableColumns>
  <tableStyleInfo name="TableStyleMedium2"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B000000}" name="Table13" displayName="Table13" ref="K16:K22" totalsRowShown="0" headerRowDxfId="11" dataDxfId="10">
  <autoFilter ref="K16:K22" xr:uid="{00000000-0009-0000-0100-00000B000000}"/>
  <tableColumns count="1">
    <tableColumn id="1" xr3:uid="{00000000-0010-0000-0B00-000001000000}" name="Building Height" dataDxfId="9"/>
  </tableColumns>
  <tableStyleInfo name="TableStyleMedium2"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C000000}" name="Table14" displayName="Table14" ref="A22:A26" totalsRowShown="0" headerRowDxfId="8" dataDxfId="7" headerRowBorderDxfId="5" tableBorderDxfId="6" totalsRowBorderDxfId="4">
  <autoFilter ref="A22:A26" xr:uid="{00000000-0009-0000-0100-00000C000000}"/>
  <tableColumns count="1">
    <tableColumn id="1" xr3:uid="{00000000-0010-0000-0C00-000001000000}" name="# of partners" dataDxfId="3"/>
  </tableColumns>
  <tableStyleInfo name="TableStyleMedium2"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0D000000}" name="Table16" displayName="Table16" ref="M10:M15" totalsRowShown="0">
  <autoFilter ref="M10:M15" xr:uid="{00000000-0009-0000-0100-000010000000}"/>
  <tableColumns count="1">
    <tableColumn id="1" xr3:uid="{00000000-0010-0000-0D00-000001000000}" name="RGTP Connectivity"/>
  </tableColumns>
  <tableStyleInfo name="TableStyleMedium2"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E000000}" name="Table15" displayName="Table15" ref="C30:C36" totalsRowShown="0">
  <autoFilter ref="C30:C36" xr:uid="{00000000-0009-0000-0100-00000D000000}"/>
  <tableColumns count="1">
    <tableColumn id="1" xr3:uid="{00000000-0010-0000-0E00-000001000000}" name="STP Barrier Connectivity"/>
  </tableColumns>
  <tableStyleInfo name="TableStyleMedium2"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F000000}" name="Table17" displayName="Table17" ref="E22:E38" totalsRowShown="0">
  <autoFilter ref="E22:E38" xr:uid="{00000000-0009-0000-0100-00000F000000}"/>
  <tableColumns count="1">
    <tableColumn id="1" xr3:uid="{00000000-0010-0000-0F00-000001000000}" name="Crash Types"/>
  </tableColumns>
  <tableStyleInfo name="TableStyleMedium2"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0000000-000C-0000-FFFF-FFFF10000000}" name="Table18" displayName="Table18" ref="M19:M24" totalsRowShown="0">
  <autoFilter ref="M19:M24" xr:uid="{00000000-0009-0000-0100-000011000000}"/>
  <tableColumns count="1">
    <tableColumn id="1" xr3:uid="{00000000-0010-0000-1000-000001000000}" name="CS Elements"/>
  </tableColumns>
  <tableStyleInfo name="TableStyleMedium2"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00000000-000C-0000-FFFF-FFFF11000000}" name="Table19" displayName="Table19" ref="M27:M34" totalsRowShown="0">
  <autoFilter ref="M27:M34" xr:uid="{00000000-0009-0000-0100-000012000000}"/>
  <tableColumns count="1">
    <tableColumn id="1" xr3:uid="{00000000-0010-0000-1100-000001000000}" name="Bridge Work"/>
  </tableColumns>
  <tableStyleInfo name="TableStyleMedium2"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00000000-000C-0000-FFFF-FFFF12000000}" name="Table20" displayName="Table20" ref="M37:M44" totalsRowShown="0">
  <autoFilter ref="M37:M44" xr:uid="{00000000-0009-0000-0100-000013000000}"/>
  <tableColumns count="1">
    <tableColumn id="1" xr3:uid="{00000000-0010-0000-1200-000001000000}" name="Bridge Load Posting"/>
  </tableColumns>
  <tableStyleInfo name="TableStyleMedium2"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00000000-000C-0000-FFFF-FFFF13000000}" name="Table21" displayName="Table21" ref="A29:A33" totalsRowShown="0">
  <autoFilter ref="A29:A33" xr:uid="{00000000-0009-0000-0100-000014000000}"/>
  <tableColumns count="1">
    <tableColumn id="1" xr3:uid="{00000000-0010-0000-1300-000001000000}" name="Bridge yes/no"/>
  </tableColumns>
  <tableStyleInfo name="TableStyleMedium2"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00000000-000C-0000-FFFF-FFFF14000000}" name="Table822" displayName="Table822" ref="K25:K33" totalsRowShown="0" headerRowDxfId="2" dataDxfId="1">
  <autoFilter ref="K25:K33" xr:uid="{00000000-0009-0000-0100-000015000000}"/>
  <tableColumns count="1">
    <tableColumn id="1" xr3:uid="{00000000-0010-0000-1400-000001000000}" name="Transit Project types 2" dataDxfId="0"/>
  </tableColumns>
  <tableStyleInfo name="TableStyleMedium2"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31F059DE-45AC-4ED9-B2AB-66B5B01D3F54}" name="Table2123" displayName="Table2123" ref="A37:A44" totalsRowShown="0">
  <autoFilter ref="A37:A44" xr:uid="{31F059DE-45AC-4ED9-B2AB-66B5B01D3F54}"/>
  <tableColumns count="1">
    <tableColumn id="1" xr3:uid="{416B0B5A-2E67-4B18-9D4B-EABF9477312D}" name="Prelim Eng"/>
  </tableColumns>
  <tableStyleInfo name="TableStyleMedium2"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AF1354C4-519F-4335-BD0B-633B89129193}" name="Table212326" displayName="Table212326" ref="C38:C44" totalsRowShown="0">
  <autoFilter ref="C38:C44" xr:uid="{AF1354C4-519F-4335-BD0B-633B89129193}"/>
  <tableColumns count="1">
    <tableColumn id="1" xr3:uid="{6791A767-28D8-4860-922F-AB49E170DFC5}" name="Level of Compliance"/>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B16" dT="2024-10-16T21:28:37.49" personId="{420CA07D-EB40-4E05-9AC5-B19501DD2AE0}" id="{FA05C743-A2C4-4478-A3C8-ECA594D0E67D}">
    <text xml:space="preserve">@Doug Ferguson Noticing this tab doesn't have an additional information section. Is that intentional or should it be added? </text>
    <mentions>
      <mention mentionpersonId="{B07BE25A-746C-40F3-87BD-FCA525CF89A5}" mentionId="{DE751E30-8005-4BD6-9367-105E17AE7471}" startIndex="0" length="14"/>
    </mentions>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4.xml"/><Relationship Id="rId1" Type="http://schemas.openxmlformats.org/officeDocument/2006/relationships/printerSettings" Target="../printerSettings/printerSettings4.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pivotTable" Target="../pivotTables/pivotTable1.xml"/><Relationship Id="rId5" Type="http://schemas.openxmlformats.org/officeDocument/2006/relationships/ctrlProp" Target="../ctrlProps/ctrlProp13.xml"/><Relationship Id="rId4" Type="http://schemas.openxmlformats.org/officeDocument/2006/relationships/vmlDrawing" Target="../drawings/vmlDrawing2.vml"/></Relationships>
</file>

<file path=xl/worksheets/_rels/sheet6.xml.rels><?xml version="1.0" encoding="UTF-8" standalone="yes"?>
<Relationships xmlns="http://schemas.openxmlformats.org/package/2006/relationships"><Relationship Id="rId8" Type="http://schemas.openxmlformats.org/officeDocument/2006/relationships/ctrlProp" Target="../ctrlProps/ctrlProp17.xml"/><Relationship Id="rId13" Type="http://schemas.openxmlformats.org/officeDocument/2006/relationships/ctrlProp" Target="../ctrlProps/ctrlProp22.xml"/><Relationship Id="rId18" Type="http://schemas.openxmlformats.org/officeDocument/2006/relationships/ctrlProp" Target="../ctrlProps/ctrlProp27.xml"/><Relationship Id="rId26" Type="http://schemas.openxmlformats.org/officeDocument/2006/relationships/ctrlProp" Target="../ctrlProps/ctrlProp35.xml"/><Relationship Id="rId3" Type="http://schemas.openxmlformats.org/officeDocument/2006/relationships/drawing" Target="../drawings/drawing6.xml"/><Relationship Id="rId21" Type="http://schemas.openxmlformats.org/officeDocument/2006/relationships/ctrlProp" Target="../ctrlProps/ctrlProp30.xml"/><Relationship Id="rId7" Type="http://schemas.openxmlformats.org/officeDocument/2006/relationships/ctrlProp" Target="../ctrlProps/ctrlProp16.xml"/><Relationship Id="rId12" Type="http://schemas.openxmlformats.org/officeDocument/2006/relationships/ctrlProp" Target="../ctrlProps/ctrlProp21.xml"/><Relationship Id="rId17" Type="http://schemas.openxmlformats.org/officeDocument/2006/relationships/ctrlProp" Target="../ctrlProps/ctrlProp26.xml"/><Relationship Id="rId25" Type="http://schemas.openxmlformats.org/officeDocument/2006/relationships/ctrlProp" Target="../ctrlProps/ctrlProp34.xml"/><Relationship Id="rId2" Type="http://schemas.openxmlformats.org/officeDocument/2006/relationships/printerSettings" Target="../printerSettings/printerSettings6.bin"/><Relationship Id="rId16" Type="http://schemas.openxmlformats.org/officeDocument/2006/relationships/ctrlProp" Target="../ctrlProps/ctrlProp25.xml"/><Relationship Id="rId20" Type="http://schemas.openxmlformats.org/officeDocument/2006/relationships/ctrlProp" Target="../ctrlProps/ctrlProp29.xml"/><Relationship Id="rId29" Type="http://schemas.openxmlformats.org/officeDocument/2006/relationships/ctrlProp" Target="../ctrlProps/ctrlProp38.xml"/><Relationship Id="rId1" Type="http://schemas.openxmlformats.org/officeDocument/2006/relationships/hyperlink" Target="https://cmapgis.maps.arcgis.com/apps/mapviewer/index.html?webmap=08a4d59480b14660ad9f375306677ee9" TargetMode="External"/><Relationship Id="rId6" Type="http://schemas.openxmlformats.org/officeDocument/2006/relationships/ctrlProp" Target="../ctrlProps/ctrlProp15.xml"/><Relationship Id="rId11" Type="http://schemas.openxmlformats.org/officeDocument/2006/relationships/ctrlProp" Target="../ctrlProps/ctrlProp20.xml"/><Relationship Id="rId24" Type="http://schemas.openxmlformats.org/officeDocument/2006/relationships/ctrlProp" Target="../ctrlProps/ctrlProp33.xml"/><Relationship Id="rId5" Type="http://schemas.openxmlformats.org/officeDocument/2006/relationships/ctrlProp" Target="../ctrlProps/ctrlProp14.xml"/><Relationship Id="rId15" Type="http://schemas.openxmlformats.org/officeDocument/2006/relationships/ctrlProp" Target="../ctrlProps/ctrlProp24.xml"/><Relationship Id="rId23" Type="http://schemas.openxmlformats.org/officeDocument/2006/relationships/ctrlProp" Target="../ctrlProps/ctrlProp32.xml"/><Relationship Id="rId28" Type="http://schemas.openxmlformats.org/officeDocument/2006/relationships/ctrlProp" Target="../ctrlProps/ctrlProp37.xml"/><Relationship Id="rId10" Type="http://schemas.openxmlformats.org/officeDocument/2006/relationships/ctrlProp" Target="../ctrlProps/ctrlProp19.xml"/><Relationship Id="rId19" Type="http://schemas.openxmlformats.org/officeDocument/2006/relationships/ctrlProp" Target="../ctrlProps/ctrlProp28.xml"/><Relationship Id="rId4" Type="http://schemas.openxmlformats.org/officeDocument/2006/relationships/vmlDrawing" Target="../drawings/vmlDrawing3.vml"/><Relationship Id="rId9" Type="http://schemas.openxmlformats.org/officeDocument/2006/relationships/ctrlProp" Target="../ctrlProps/ctrlProp18.xml"/><Relationship Id="rId14" Type="http://schemas.openxmlformats.org/officeDocument/2006/relationships/ctrlProp" Target="../ctrlProps/ctrlProp23.xml"/><Relationship Id="rId22" Type="http://schemas.openxmlformats.org/officeDocument/2006/relationships/ctrlProp" Target="../ctrlProps/ctrlProp31.xml"/><Relationship Id="rId27" Type="http://schemas.openxmlformats.org/officeDocument/2006/relationships/ctrlProp" Target="../ctrlProps/ctrlProp36.xml"/></Relationships>
</file>

<file path=xl/worksheets/_rels/sheet7.xml.rels><?xml version="1.0" encoding="UTF-8" standalone="yes"?>
<Relationships xmlns="http://schemas.openxmlformats.org/package/2006/relationships"><Relationship Id="rId8" Type="http://schemas.openxmlformats.org/officeDocument/2006/relationships/ctrlProp" Target="../ctrlProps/ctrlProp42.xml"/><Relationship Id="rId13" Type="http://schemas.openxmlformats.org/officeDocument/2006/relationships/ctrlProp" Target="../ctrlProps/ctrlProp47.xml"/><Relationship Id="rId18" Type="http://schemas.openxmlformats.org/officeDocument/2006/relationships/ctrlProp" Target="../ctrlProps/ctrlProp52.xml"/><Relationship Id="rId26" Type="http://schemas.openxmlformats.org/officeDocument/2006/relationships/ctrlProp" Target="../ctrlProps/ctrlProp60.xml"/><Relationship Id="rId3" Type="http://schemas.openxmlformats.org/officeDocument/2006/relationships/drawing" Target="../drawings/drawing7.xml"/><Relationship Id="rId21" Type="http://schemas.openxmlformats.org/officeDocument/2006/relationships/ctrlProp" Target="../ctrlProps/ctrlProp55.xml"/><Relationship Id="rId7" Type="http://schemas.openxmlformats.org/officeDocument/2006/relationships/ctrlProp" Target="../ctrlProps/ctrlProp41.xml"/><Relationship Id="rId12" Type="http://schemas.openxmlformats.org/officeDocument/2006/relationships/ctrlProp" Target="../ctrlProps/ctrlProp46.xml"/><Relationship Id="rId17" Type="http://schemas.openxmlformats.org/officeDocument/2006/relationships/ctrlProp" Target="../ctrlProps/ctrlProp51.xml"/><Relationship Id="rId25" Type="http://schemas.openxmlformats.org/officeDocument/2006/relationships/ctrlProp" Target="../ctrlProps/ctrlProp59.xml"/><Relationship Id="rId2" Type="http://schemas.openxmlformats.org/officeDocument/2006/relationships/printerSettings" Target="../printerSettings/printerSettings7.bin"/><Relationship Id="rId16" Type="http://schemas.openxmlformats.org/officeDocument/2006/relationships/ctrlProp" Target="../ctrlProps/ctrlProp50.xml"/><Relationship Id="rId20" Type="http://schemas.openxmlformats.org/officeDocument/2006/relationships/ctrlProp" Target="../ctrlProps/ctrlProp54.xml"/><Relationship Id="rId29" Type="http://schemas.openxmlformats.org/officeDocument/2006/relationships/ctrlProp" Target="../ctrlProps/ctrlProp63.xml"/><Relationship Id="rId1" Type="http://schemas.openxmlformats.org/officeDocument/2006/relationships/pivotTable" Target="../pivotTables/pivotTable2.xml"/><Relationship Id="rId6" Type="http://schemas.openxmlformats.org/officeDocument/2006/relationships/ctrlProp" Target="../ctrlProps/ctrlProp40.xml"/><Relationship Id="rId11" Type="http://schemas.openxmlformats.org/officeDocument/2006/relationships/ctrlProp" Target="../ctrlProps/ctrlProp45.xml"/><Relationship Id="rId24" Type="http://schemas.openxmlformats.org/officeDocument/2006/relationships/ctrlProp" Target="../ctrlProps/ctrlProp58.xml"/><Relationship Id="rId5" Type="http://schemas.openxmlformats.org/officeDocument/2006/relationships/ctrlProp" Target="../ctrlProps/ctrlProp39.xml"/><Relationship Id="rId15" Type="http://schemas.openxmlformats.org/officeDocument/2006/relationships/ctrlProp" Target="../ctrlProps/ctrlProp49.xml"/><Relationship Id="rId23" Type="http://schemas.openxmlformats.org/officeDocument/2006/relationships/ctrlProp" Target="../ctrlProps/ctrlProp57.xml"/><Relationship Id="rId28" Type="http://schemas.openxmlformats.org/officeDocument/2006/relationships/ctrlProp" Target="../ctrlProps/ctrlProp62.xml"/><Relationship Id="rId10" Type="http://schemas.openxmlformats.org/officeDocument/2006/relationships/ctrlProp" Target="../ctrlProps/ctrlProp44.xml"/><Relationship Id="rId19" Type="http://schemas.openxmlformats.org/officeDocument/2006/relationships/ctrlProp" Target="../ctrlProps/ctrlProp53.xml"/><Relationship Id="rId4" Type="http://schemas.openxmlformats.org/officeDocument/2006/relationships/vmlDrawing" Target="../drawings/vmlDrawing4.vml"/><Relationship Id="rId9" Type="http://schemas.openxmlformats.org/officeDocument/2006/relationships/ctrlProp" Target="../ctrlProps/ctrlProp43.xml"/><Relationship Id="rId14" Type="http://schemas.openxmlformats.org/officeDocument/2006/relationships/ctrlProp" Target="../ctrlProps/ctrlProp48.xml"/><Relationship Id="rId22" Type="http://schemas.openxmlformats.org/officeDocument/2006/relationships/ctrlProp" Target="../ctrlProps/ctrlProp56.xml"/><Relationship Id="rId27" Type="http://schemas.openxmlformats.org/officeDocument/2006/relationships/ctrlProp" Target="../ctrlProps/ctrlProp61.xml"/><Relationship Id="rId30" Type="http://schemas.openxmlformats.org/officeDocument/2006/relationships/ctrlProp" Target="../ctrlProps/ctrlProp64.xml"/></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printerSettings" Target="../printerSettings/printerSettings8.bin"/><Relationship Id="rId1" Type="http://schemas.openxmlformats.org/officeDocument/2006/relationships/pivotTable" Target="../pivotTables/pivotTable3.xml"/><Relationship Id="rId6" Type="http://schemas.microsoft.com/office/2017/10/relationships/threadedComment" Target="../threadedComments/threadedComment1.xml"/><Relationship Id="rId5" Type="http://schemas.openxmlformats.org/officeDocument/2006/relationships/comments" Target="../comments1.xml"/><Relationship Id="rId4" Type="http://schemas.openxmlformats.org/officeDocument/2006/relationships/vmlDrawing" Target="../drawings/vmlDrawing5.vml"/></Relationships>
</file>

<file path=xl/worksheets/_rels/sheet9.xml.rels><?xml version="1.0" encoding="UTF-8" standalone="yes"?>
<Relationships xmlns="http://schemas.openxmlformats.org/package/2006/relationships"><Relationship Id="rId3" Type="http://schemas.openxmlformats.org/officeDocument/2006/relationships/drawing" Target="../drawings/drawing9.xml"/><Relationship Id="rId2" Type="http://schemas.openxmlformats.org/officeDocument/2006/relationships/printerSettings" Target="../printerSettings/printerSettings9.bin"/><Relationship Id="rId1" Type="http://schemas.openxmlformats.org/officeDocument/2006/relationships/pivotTable" Target="../pivotTables/pivotTable4.xml"/><Relationship Id="rId6" Type="http://schemas.openxmlformats.org/officeDocument/2006/relationships/table" Target="../tables/table1.xml"/><Relationship Id="rId5" Type="http://schemas.openxmlformats.org/officeDocument/2006/relationships/ctrlProp" Target="../ctrlProps/ctrlProp65.xml"/><Relationship Id="rId4" Type="http://schemas.openxmlformats.org/officeDocument/2006/relationships/vmlDrawing" Target="../drawings/vmlDrawing6.vml"/></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10.xml"/><Relationship Id="rId2" Type="http://schemas.openxmlformats.org/officeDocument/2006/relationships/printerSettings" Target="../printerSettings/printerSettings10.bin"/><Relationship Id="rId1" Type="http://schemas.openxmlformats.org/officeDocument/2006/relationships/pivotTable" Target="../pivotTables/pivotTable5.xml"/></Relationships>
</file>

<file path=xl/worksheets/_rels/sheet11.xml.rels><?xml version="1.0" encoding="UTF-8" standalone="yes"?>
<Relationships xmlns="http://schemas.openxmlformats.org/package/2006/relationships"><Relationship Id="rId8" Type="http://schemas.openxmlformats.org/officeDocument/2006/relationships/ctrlProp" Target="../ctrlProps/ctrlProp68.xml"/><Relationship Id="rId13" Type="http://schemas.openxmlformats.org/officeDocument/2006/relationships/ctrlProp" Target="../ctrlProps/ctrlProp73.xml"/><Relationship Id="rId18" Type="http://schemas.openxmlformats.org/officeDocument/2006/relationships/ctrlProp" Target="../ctrlProps/ctrlProp78.xml"/><Relationship Id="rId26" Type="http://schemas.openxmlformats.org/officeDocument/2006/relationships/ctrlProp" Target="../ctrlProps/ctrlProp86.xml"/><Relationship Id="rId3" Type="http://schemas.openxmlformats.org/officeDocument/2006/relationships/printerSettings" Target="../printerSettings/printerSettings11.bin"/><Relationship Id="rId21" Type="http://schemas.openxmlformats.org/officeDocument/2006/relationships/ctrlProp" Target="../ctrlProps/ctrlProp81.xml"/><Relationship Id="rId7" Type="http://schemas.openxmlformats.org/officeDocument/2006/relationships/ctrlProp" Target="../ctrlProps/ctrlProp67.xml"/><Relationship Id="rId12" Type="http://schemas.openxmlformats.org/officeDocument/2006/relationships/ctrlProp" Target="../ctrlProps/ctrlProp72.xml"/><Relationship Id="rId17" Type="http://schemas.openxmlformats.org/officeDocument/2006/relationships/ctrlProp" Target="../ctrlProps/ctrlProp77.xml"/><Relationship Id="rId25" Type="http://schemas.openxmlformats.org/officeDocument/2006/relationships/ctrlProp" Target="../ctrlProps/ctrlProp85.xml"/><Relationship Id="rId2" Type="http://schemas.openxmlformats.org/officeDocument/2006/relationships/hyperlink" Target="https://cmapgis.maps.arcgis.com/apps/mapviewer/index.html?webmap=08a4d59480b14660ad9f375306677ee9" TargetMode="External"/><Relationship Id="rId16" Type="http://schemas.openxmlformats.org/officeDocument/2006/relationships/ctrlProp" Target="../ctrlProps/ctrlProp76.xml"/><Relationship Id="rId20" Type="http://schemas.openxmlformats.org/officeDocument/2006/relationships/ctrlProp" Target="../ctrlProps/ctrlProp80.xml"/><Relationship Id="rId29" Type="http://schemas.openxmlformats.org/officeDocument/2006/relationships/ctrlProp" Target="../ctrlProps/ctrlProp89.xml"/><Relationship Id="rId1" Type="http://schemas.openxmlformats.org/officeDocument/2006/relationships/pivotTable" Target="../pivotTables/pivotTable6.xml"/><Relationship Id="rId6" Type="http://schemas.openxmlformats.org/officeDocument/2006/relationships/ctrlProp" Target="../ctrlProps/ctrlProp66.xml"/><Relationship Id="rId11" Type="http://schemas.openxmlformats.org/officeDocument/2006/relationships/ctrlProp" Target="../ctrlProps/ctrlProp71.xml"/><Relationship Id="rId24" Type="http://schemas.openxmlformats.org/officeDocument/2006/relationships/ctrlProp" Target="../ctrlProps/ctrlProp84.xml"/><Relationship Id="rId5" Type="http://schemas.openxmlformats.org/officeDocument/2006/relationships/vmlDrawing" Target="../drawings/vmlDrawing7.vml"/><Relationship Id="rId15" Type="http://schemas.openxmlformats.org/officeDocument/2006/relationships/ctrlProp" Target="../ctrlProps/ctrlProp75.xml"/><Relationship Id="rId23" Type="http://schemas.openxmlformats.org/officeDocument/2006/relationships/ctrlProp" Target="../ctrlProps/ctrlProp83.xml"/><Relationship Id="rId28" Type="http://schemas.openxmlformats.org/officeDocument/2006/relationships/ctrlProp" Target="../ctrlProps/ctrlProp88.xml"/><Relationship Id="rId10" Type="http://schemas.openxmlformats.org/officeDocument/2006/relationships/ctrlProp" Target="../ctrlProps/ctrlProp70.xml"/><Relationship Id="rId19" Type="http://schemas.openxmlformats.org/officeDocument/2006/relationships/ctrlProp" Target="../ctrlProps/ctrlProp79.xml"/><Relationship Id="rId31" Type="http://schemas.openxmlformats.org/officeDocument/2006/relationships/ctrlProp" Target="../ctrlProps/ctrlProp91.xml"/><Relationship Id="rId4" Type="http://schemas.openxmlformats.org/officeDocument/2006/relationships/drawing" Target="../drawings/drawing11.xml"/><Relationship Id="rId9" Type="http://schemas.openxmlformats.org/officeDocument/2006/relationships/ctrlProp" Target="../ctrlProps/ctrlProp69.xml"/><Relationship Id="rId14" Type="http://schemas.openxmlformats.org/officeDocument/2006/relationships/ctrlProp" Target="../ctrlProps/ctrlProp74.xml"/><Relationship Id="rId22" Type="http://schemas.openxmlformats.org/officeDocument/2006/relationships/ctrlProp" Target="../ctrlProps/ctrlProp82.xml"/><Relationship Id="rId27" Type="http://schemas.openxmlformats.org/officeDocument/2006/relationships/ctrlProp" Target="../ctrlProps/ctrlProp87.xml"/><Relationship Id="rId30" Type="http://schemas.openxmlformats.org/officeDocument/2006/relationships/ctrlProp" Target="../ctrlProps/ctrlProp90.xml"/></Relationships>
</file>

<file path=xl/worksheets/_rels/sheet12.xml.rels><?xml version="1.0" encoding="UTF-8" standalone="yes"?>
<Relationships xmlns="http://schemas.openxmlformats.org/package/2006/relationships"><Relationship Id="rId26" Type="http://schemas.openxmlformats.org/officeDocument/2006/relationships/ctrlProp" Target="../ctrlProps/ctrlProp109.xml"/><Relationship Id="rId21" Type="http://schemas.openxmlformats.org/officeDocument/2006/relationships/ctrlProp" Target="../ctrlProps/ctrlProp104.xml"/><Relationship Id="rId42" Type="http://schemas.openxmlformats.org/officeDocument/2006/relationships/ctrlProp" Target="../ctrlProps/ctrlProp125.xml"/><Relationship Id="rId47" Type="http://schemas.openxmlformats.org/officeDocument/2006/relationships/ctrlProp" Target="../ctrlProps/ctrlProp130.xml"/><Relationship Id="rId63" Type="http://schemas.openxmlformats.org/officeDocument/2006/relationships/ctrlProp" Target="../ctrlProps/ctrlProp146.xml"/><Relationship Id="rId68" Type="http://schemas.openxmlformats.org/officeDocument/2006/relationships/ctrlProp" Target="../ctrlProps/ctrlProp151.xml"/><Relationship Id="rId84" Type="http://schemas.openxmlformats.org/officeDocument/2006/relationships/ctrlProp" Target="../ctrlProps/ctrlProp167.xml"/><Relationship Id="rId89" Type="http://schemas.openxmlformats.org/officeDocument/2006/relationships/ctrlProp" Target="../ctrlProps/ctrlProp172.xml"/><Relationship Id="rId16" Type="http://schemas.openxmlformats.org/officeDocument/2006/relationships/ctrlProp" Target="../ctrlProps/ctrlProp99.xml"/><Relationship Id="rId11" Type="http://schemas.openxmlformats.org/officeDocument/2006/relationships/ctrlProp" Target="../ctrlProps/ctrlProp94.xml"/><Relationship Id="rId32" Type="http://schemas.openxmlformats.org/officeDocument/2006/relationships/ctrlProp" Target="../ctrlProps/ctrlProp115.xml"/><Relationship Id="rId37" Type="http://schemas.openxmlformats.org/officeDocument/2006/relationships/ctrlProp" Target="../ctrlProps/ctrlProp120.xml"/><Relationship Id="rId53" Type="http://schemas.openxmlformats.org/officeDocument/2006/relationships/ctrlProp" Target="../ctrlProps/ctrlProp136.xml"/><Relationship Id="rId58" Type="http://schemas.openxmlformats.org/officeDocument/2006/relationships/ctrlProp" Target="../ctrlProps/ctrlProp141.xml"/><Relationship Id="rId74" Type="http://schemas.openxmlformats.org/officeDocument/2006/relationships/ctrlProp" Target="../ctrlProps/ctrlProp157.xml"/><Relationship Id="rId79" Type="http://schemas.openxmlformats.org/officeDocument/2006/relationships/ctrlProp" Target="../ctrlProps/ctrlProp162.xml"/><Relationship Id="rId5" Type="http://schemas.openxmlformats.org/officeDocument/2006/relationships/hyperlink" Target="https://cmapgis.maps.arcgis.com/apps/mapviewer/index.html?webmap=08a4d59480b14660ad9f375306677ee9" TargetMode="External"/><Relationship Id="rId14" Type="http://schemas.openxmlformats.org/officeDocument/2006/relationships/ctrlProp" Target="../ctrlProps/ctrlProp97.xml"/><Relationship Id="rId22" Type="http://schemas.openxmlformats.org/officeDocument/2006/relationships/ctrlProp" Target="../ctrlProps/ctrlProp105.xml"/><Relationship Id="rId27" Type="http://schemas.openxmlformats.org/officeDocument/2006/relationships/ctrlProp" Target="../ctrlProps/ctrlProp110.xml"/><Relationship Id="rId30" Type="http://schemas.openxmlformats.org/officeDocument/2006/relationships/ctrlProp" Target="../ctrlProps/ctrlProp113.xml"/><Relationship Id="rId35" Type="http://schemas.openxmlformats.org/officeDocument/2006/relationships/ctrlProp" Target="../ctrlProps/ctrlProp118.xml"/><Relationship Id="rId43" Type="http://schemas.openxmlformats.org/officeDocument/2006/relationships/ctrlProp" Target="../ctrlProps/ctrlProp126.xml"/><Relationship Id="rId48" Type="http://schemas.openxmlformats.org/officeDocument/2006/relationships/ctrlProp" Target="../ctrlProps/ctrlProp131.xml"/><Relationship Id="rId56" Type="http://schemas.openxmlformats.org/officeDocument/2006/relationships/ctrlProp" Target="../ctrlProps/ctrlProp139.xml"/><Relationship Id="rId64" Type="http://schemas.openxmlformats.org/officeDocument/2006/relationships/ctrlProp" Target="../ctrlProps/ctrlProp147.xml"/><Relationship Id="rId69" Type="http://schemas.openxmlformats.org/officeDocument/2006/relationships/ctrlProp" Target="../ctrlProps/ctrlProp152.xml"/><Relationship Id="rId77" Type="http://schemas.openxmlformats.org/officeDocument/2006/relationships/ctrlProp" Target="../ctrlProps/ctrlProp160.xml"/><Relationship Id="rId8" Type="http://schemas.openxmlformats.org/officeDocument/2006/relationships/vmlDrawing" Target="../drawings/vmlDrawing8.vml"/><Relationship Id="rId51" Type="http://schemas.openxmlformats.org/officeDocument/2006/relationships/ctrlProp" Target="../ctrlProps/ctrlProp134.xml"/><Relationship Id="rId72" Type="http://schemas.openxmlformats.org/officeDocument/2006/relationships/ctrlProp" Target="../ctrlProps/ctrlProp155.xml"/><Relationship Id="rId80" Type="http://schemas.openxmlformats.org/officeDocument/2006/relationships/ctrlProp" Target="../ctrlProps/ctrlProp163.xml"/><Relationship Id="rId85" Type="http://schemas.openxmlformats.org/officeDocument/2006/relationships/ctrlProp" Target="../ctrlProps/ctrlProp168.xml"/><Relationship Id="rId3" Type="http://schemas.openxmlformats.org/officeDocument/2006/relationships/pivotTable" Target="../pivotTables/pivotTable9.xml"/><Relationship Id="rId12" Type="http://schemas.openxmlformats.org/officeDocument/2006/relationships/ctrlProp" Target="../ctrlProps/ctrlProp95.xml"/><Relationship Id="rId17" Type="http://schemas.openxmlformats.org/officeDocument/2006/relationships/ctrlProp" Target="../ctrlProps/ctrlProp100.xml"/><Relationship Id="rId25" Type="http://schemas.openxmlformats.org/officeDocument/2006/relationships/ctrlProp" Target="../ctrlProps/ctrlProp108.xml"/><Relationship Id="rId33" Type="http://schemas.openxmlformats.org/officeDocument/2006/relationships/ctrlProp" Target="../ctrlProps/ctrlProp116.xml"/><Relationship Id="rId38" Type="http://schemas.openxmlformats.org/officeDocument/2006/relationships/ctrlProp" Target="../ctrlProps/ctrlProp121.xml"/><Relationship Id="rId46" Type="http://schemas.openxmlformats.org/officeDocument/2006/relationships/ctrlProp" Target="../ctrlProps/ctrlProp129.xml"/><Relationship Id="rId59" Type="http://schemas.openxmlformats.org/officeDocument/2006/relationships/ctrlProp" Target="../ctrlProps/ctrlProp142.xml"/><Relationship Id="rId67" Type="http://schemas.openxmlformats.org/officeDocument/2006/relationships/ctrlProp" Target="../ctrlProps/ctrlProp150.xml"/><Relationship Id="rId20" Type="http://schemas.openxmlformats.org/officeDocument/2006/relationships/ctrlProp" Target="../ctrlProps/ctrlProp103.xml"/><Relationship Id="rId41" Type="http://schemas.openxmlformats.org/officeDocument/2006/relationships/ctrlProp" Target="../ctrlProps/ctrlProp124.xml"/><Relationship Id="rId54" Type="http://schemas.openxmlformats.org/officeDocument/2006/relationships/ctrlProp" Target="../ctrlProps/ctrlProp137.xml"/><Relationship Id="rId62" Type="http://schemas.openxmlformats.org/officeDocument/2006/relationships/ctrlProp" Target="../ctrlProps/ctrlProp145.xml"/><Relationship Id="rId70" Type="http://schemas.openxmlformats.org/officeDocument/2006/relationships/ctrlProp" Target="../ctrlProps/ctrlProp153.xml"/><Relationship Id="rId75" Type="http://schemas.openxmlformats.org/officeDocument/2006/relationships/ctrlProp" Target="../ctrlProps/ctrlProp158.xml"/><Relationship Id="rId83" Type="http://schemas.openxmlformats.org/officeDocument/2006/relationships/ctrlProp" Target="../ctrlProps/ctrlProp166.xml"/><Relationship Id="rId88" Type="http://schemas.openxmlformats.org/officeDocument/2006/relationships/ctrlProp" Target="../ctrlProps/ctrlProp171.xml"/><Relationship Id="rId1" Type="http://schemas.openxmlformats.org/officeDocument/2006/relationships/pivotTable" Target="../pivotTables/pivotTable7.xml"/><Relationship Id="rId6" Type="http://schemas.openxmlformats.org/officeDocument/2006/relationships/printerSettings" Target="../printerSettings/printerSettings12.bin"/><Relationship Id="rId15" Type="http://schemas.openxmlformats.org/officeDocument/2006/relationships/ctrlProp" Target="../ctrlProps/ctrlProp98.xml"/><Relationship Id="rId23" Type="http://schemas.openxmlformats.org/officeDocument/2006/relationships/ctrlProp" Target="../ctrlProps/ctrlProp106.xml"/><Relationship Id="rId28" Type="http://schemas.openxmlformats.org/officeDocument/2006/relationships/ctrlProp" Target="../ctrlProps/ctrlProp111.xml"/><Relationship Id="rId36" Type="http://schemas.openxmlformats.org/officeDocument/2006/relationships/ctrlProp" Target="../ctrlProps/ctrlProp119.xml"/><Relationship Id="rId49" Type="http://schemas.openxmlformats.org/officeDocument/2006/relationships/ctrlProp" Target="../ctrlProps/ctrlProp132.xml"/><Relationship Id="rId57" Type="http://schemas.openxmlformats.org/officeDocument/2006/relationships/ctrlProp" Target="../ctrlProps/ctrlProp140.xml"/><Relationship Id="rId10" Type="http://schemas.openxmlformats.org/officeDocument/2006/relationships/ctrlProp" Target="../ctrlProps/ctrlProp93.xml"/><Relationship Id="rId31" Type="http://schemas.openxmlformats.org/officeDocument/2006/relationships/ctrlProp" Target="../ctrlProps/ctrlProp114.xml"/><Relationship Id="rId44" Type="http://schemas.openxmlformats.org/officeDocument/2006/relationships/ctrlProp" Target="../ctrlProps/ctrlProp127.xml"/><Relationship Id="rId52" Type="http://schemas.openxmlformats.org/officeDocument/2006/relationships/ctrlProp" Target="../ctrlProps/ctrlProp135.xml"/><Relationship Id="rId60" Type="http://schemas.openxmlformats.org/officeDocument/2006/relationships/ctrlProp" Target="../ctrlProps/ctrlProp143.xml"/><Relationship Id="rId65" Type="http://schemas.openxmlformats.org/officeDocument/2006/relationships/ctrlProp" Target="../ctrlProps/ctrlProp148.xml"/><Relationship Id="rId73" Type="http://schemas.openxmlformats.org/officeDocument/2006/relationships/ctrlProp" Target="../ctrlProps/ctrlProp156.xml"/><Relationship Id="rId78" Type="http://schemas.openxmlformats.org/officeDocument/2006/relationships/ctrlProp" Target="../ctrlProps/ctrlProp161.xml"/><Relationship Id="rId81" Type="http://schemas.openxmlformats.org/officeDocument/2006/relationships/ctrlProp" Target="../ctrlProps/ctrlProp164.xml"/><Relationship Id="rId86" Type="http://schemas.openxmlformats.org/officeDocument/2006/relationships/ctrlProp" Target="../ctrlProps/ctrlProp169.xml"/><Relationship Id="rId4" Type="http://schemas.openxmlformats.org/officeDocument/2006/relationships/hyperlink" Target="http://www.cmap.illinois.gov/mobility/strategic-investment/regional-transportation-programs/call-for-projects" TargetMode="External"/><Relationship Id="rId9" Type="http://schemas.openxmlformats.org/officeDocument/2006/relationships/ctrlProp" Target="../ctrlProps/ctrlProp92.xml"/><Relationship Id="rId13" Type="http://schemas.openxmlformats.org/officeDocument/2006/relationships/ctrlProp" Target="../ctrlProps/ctrlProp96.xml"/><Relationship Id="rId18" Type="http://schemas.openxmlformats.org/officeDocument/2006/relationships/ctrlProp" Target="../ctrlProps/ctrlProp101.xml"/><Relationship Id="rId39" Type="http://schemas.openxmlformats.org/officeDocument/2006/relationships/ctrlProp" Target="../ctrlProps/ctrlProp122.xml"/><Relationship Id="rId34" Type="http://schemas.openxmlformats.org/officeDocument/2006/relationships/ctrlProp" Target="../ctrlProps/ctrlProp117.xml"/><Relationship Id="rId50" Type="http://schemas.openxmlformats.org/officeDocument/2006/relationships/ctrlProp" Target="../ctrlProps/ctrlProp133.xml"/><Relationship Id="rId55" Type="http://schemas.openxmlformats.org/officeDocument/2006/relationships/ctrlProp" Target="../ctrlProps/ctrlProp138.xml"/><Relationship Id="rId76" Type="http://schemas.openxmlformats.org/officeDocument/2006/relationships/ctrlProp" Target="../ctrlProps/ctrlProp159.xml"/><Relationship Id="rId7" Type="http://schemas.openxmlformats.org/officeDocument/2006/relationships/drawing" Target="../drawings/drawing12.xml"/><Relationship Id="rId71" Type="http://schemas.openxmlformats.org/officeDocument/2006/relationships/ctrlProp" Target="../ctrlProps/ctrlProp154.xml"/><Relationship Id="rId2" Type="http://schemas.openxmlformats.org/officeDocument/2006/relationships/pivotTable" Target="../pivotTables/pivotTable8.xml"/><Relationship Id="rId29" Type="http://schemas.openxmlformats.org/officeDocument/2006/relationships/ctrlProp" Target="../ctrlProps/ctrlProp112.xml"/><Relationship Id="rId24" Type="http://schemas.openxmlformats.org/officeDocument/2006/relationships/ctrlProp" Target="../ctrlProps/ctrlProp107.xml"/><Relationship Id="rId40" Type="http://schemas.openxmlformats.org/officeDocument/2006/relationships/ctrlProp" Target="../ctrlProps/ctrlProp123.xml"/><Relationship Id="rId45" Type="http://schemas.openxmlformats.org/officeDocument/2006/relationships/ctrlProp" Target="../ctrlProps/ctrlProp128.xml"/><Relationship Id="rId66" Type="http://schemas.openxmlformats.org/officeDocument/2006/relationships/ctrlProp" Target="../ctrlProps/ctrlProp149.xml"/><Relationship Id="rId87" Type="http://schemas.openxmlformats.org/officeDocument/2006/relationships/ctrlProp" Target="../ctrlProps/ctrlProp170.xml"/><Relationship Id="rId61" Type="http://schemas.openxmlformats.org/officeDocument/2006/relationships/ctrlProp" Target="../ctrlProps/ctrlProp144.xml"/><Relationship Id="rId82" Type="http://schemas.openxmlformats.org/officeDocument/2006/relationships/ctrlProp" Target="../ctrlProps/ctrlProp165.xml"/><Relationship Id="rId19" Type="http://schemas.openxmlformats.org/officeDocument/2006/relationships/ctrlProp" Target="../ctrlProps/ctrlProp102.xml"/></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175.xml"/><Relationship Id="rId13" Type="http://schemas.openxmlformats.org/officeDocument/2006/relationships/ctrlProp" Target="../ctrlProps/ctrlProp180.xml"/><Relationship Id="rId18" Type="http://schemas.openxmlformats.org/officeDocument/2006/relationships/ctrlProp" Target="../ctrlProps/ctrlProp185.xml"/><Relationship Id="rId26" Type="http://schemas.openxmlformats.org/officeDocument/2006/relationships/ctrlProp" Target="../ctrlProps/ctrlProp193.xml"/><Relationship Id="rId3" Type="http://schemas.openxmlformats.org/officeDocument/2006/relationships/printerSettings" Target="../printerSettings/printerSettings13.bin"/><Relationship Id="rId21" Type="http://schemas.openxmlformats.org/officeDocument/2006/relationships/ctrlProp" Target="../ctrlProps/ctrlProp188.xml"/><Relationship Id="rId7" Type="http://schemas.openxmlformats.org/officeDocument/2006/relationships/ctrlProp" Target="../ctrlProps/ctrlProp174.xml"/><Relationship Id="rId12" Type="http://schemas.openxmlformats.org/officeDocument/2006/relationships/ctrlProp" Target="../ctrlProps/ctrlProp179.xml"/><Relationship Id="rId17" Type="http://schemas.openxmlformats.org/officeDocument/2006/relationships/ctrlProp" Target="../ctrlProps/ctrlProp184.xml"/><Relationship Id="rId25" Type="http://schemas.openxmlformats.org/officeDocument/2006/relationships/ctrlProp" Target="../ctrlProps/ctrlProp192.xml"/><Relationship Id="rId2" Type="http://schemas.openxmlformats.org/officeDocument/2006/relationships/hyperlink" Target="https://cmap.illinois.gov/news-updates/six-counties-complete-safety-action-plans-through-safe-travel-for-all/" TargetMode="External"/><Relationship Id="rId16" Type="http://schemas.openxmlformats.org/officeDocument/2006/relationships/ctrlProp" Target="../ctrlProps/ctrlProp183.xml"/><Relationship Id="rId20" Type="http://schemas.openxmlformats.org/officeDocument/2006/relationships/ctrlProp" Target="../ctrlProps/ctrlProp187.xml"/><Relationship Id="rId29" Type="http://schemas.openxmlformats.org/officeDocument/2006/relationships/ctrlProp" Target="../ctrlProps/ctrlProp196.xml"/><Relationship Id="rId1" Type="http://schemas.openxmlformats.org/officeDocument/2006/relationships/pivotTable" Target="../pivotTables/pivotTable10.xml"/><Relationship Id="rId6" Type="http://schemas.openxmlformats.org/officeDocument/2006/relationships/ctrlProp" Target="../ctrlProps/ctrlProp173.xml"/><Relationship Id="rId11" Type="http://schemas.openxmlformats.org/officeDocument/2006/relationships/ctrlProp" Target="../ctrlProps/ctrlProp178.xml"/><Relationship Id="rId24" Type="http://schemas.openxmlformats.org/officeDocument/2006/relationships/ctrlProp" Target="../ctrlProps/ctrlProp191.xml"/><Relationship Id="rId5" Type="http://schemas.openxmlformats.org/officeDocument/2006/relationships/vmlDrawing" Target="../drawings/vmlDrawing9.vml"/><Relationship Id="rId15" Type="http://schemas.openxmlformats.org/officeDocument/2006/relationships/ctrlProp" Target="../ctrlProps/ctrlProp182.xml"/><Relationship Id="rId23" Type="http://schemas.openxmlformats.org/officeDocument/2006/relationships/ctrlProp" Target="../ctrlProps/ctrlProp190.xml"/><Relationship Id="rId28" Type="http://schemas.openxmlformats.org/officeDocument/2006/relationships/ctrlProp" Target="../ctrlProps/ctrlProp195.xml"/><Relationship Id="rId10" Type="http://schemas.openxmlformats.org/officeDocument/2006/relationships/ctrlProp" Target="../ctrlProps/ctrlProp177.xml"/><Relationship Id="rId19" Type="http://schemas.openxmlformats.org/officeDocument/2006/relationships/ctrlProp" Target="../ctrlProps/ctrlProp186.xml"/><Relationship Id="rId4" Type="http://schemas.openxmlformats.org/officeDocument/2006/relationships/drawing" Target="../drawings/drawing13.xml"/><Relationship Id="rId9" Type="http://schemas.openxmlformats.org/officeDocument/2006/relationships/ctrlProp" Target="../ctrlProps/ctrlProp176.xml"/><Relationship Id="rId14" Type="http://schemas.openxmlformats.org/officeDocument/2006/relationships/ctrlProp" Target="../ctrlProps/ctrlProp181.xml"/><Relationship Id="rId22" Type="http://schemas.openxmlformats.org/officeDocument/2006/relationships/ctrlProp" Target="../ctrlProps/ctrlProp189.xml"/><Relationship Id="rId27" Type="http://schemas.openxmlformats.org/officeDocument/2006/relationships/ctrlProp" Target="../ctrlProps/ctrlProp194.xml"/><Relationship Id="rId30" Type="http://schemas.openxmlformats.org/officeDocument/2006/relationships/ctrlProp" Target="../ctrlProps/ctrlProp197.xml"/></Relationships>
</file>

<file path=xl/worksheets/_rels/sheet14.xml.rels><?xml version="1.0" encoding="UTF-8" standalone="yes"?>
<Relationships xmlns="http://schemas.openxmlformats.org/package/2006/relationships"><Relationship Id="rId3" Type="http://schemas.openxmlformats.org/officeDocument/2006/relationships/drawing" Target="../drawings/drawing14.xml"/><Relationship Id="rId2" Type="http://schemas.openxmlformats.org/officeDocument/2006/relationships/printerSettings" Target="../printerSettings/printerSettings14.bin"/><Relationship Id="rId1" Type="http://schemas.openxmlformats.org/officeDocument/2006/relationships/pivotTable" Target="../pivotTables/pivotTable11.xml"/><Relationship Id="rId5" Type="http://schemas.openxmlformats.org/officeDocument/2006/relationships/ctrlProp" Target="../ctrlProps/ctrlProp198.xml"/><Relationship Id="rId4" Type="http://schemas.openxmlformats.org/officeDocument/2006/relationships/vmlDrawing" Target="../drawings/vmlDrawing10.vml"/></Relationships>
</file>

<file path=xl/worksheets/_rels/sheet15.xml.rels><?xml version="1.0" encoding="UTF-8" standalone="yes"?>
<Relationships xmlns="http://schemas.openxmlformats.org/package/2006/relationships"><Relationship Id="rId26" Type="http://schemas.openxmlformats.org/officeDocument/2006/relationships/ctrlProp" Target="../ctrlProps/ctrlProp214.xml"/><Relationship Id="rId21" Type="http://schemas.openxmlformats.org/officeDocument/2006/relationships/ctrlProp" Target="../ctrlProps/ctrlProp209.xml"/><Relationship Id="rId42" Type="http://schemas.openxmlformats.org/officeDocument/2006/relationships/ctrlProp" Target="../ctrlProps/ctrlProp230.xml"/><Relationship Id="rId47" Type="http://schemas.openxmlformats.org/officeDocument/2006/relationships/ctrlProp" Target="../ctrlProps/ctrlProp235.xml"/><Relationship Id="rId63" Type="http://schemas.openxmlformats.org/officeDocument/2006/relationships/ctrlProp" Target="../ctrlProps/ctrlProp251.xml"/><Relationship Id="rId68" Type="http://schemas.openxmlformats.org/officeDocument/2006/relationships/ctrlProp" Target="../ctrlProps/ctrlProp256.xml"/><Relationship Id="rId84" Type="http://schemas.openxmlformats.org/officeDocument/2006/relationships/ctrlProp" Target="../ctrlProps/ctrlProp272.xml"/><Relationship Id="rId89" Type="http://schemas.openxmlformats.org/officeDocument/2006/relationships/ctrlProp" Target="../ctrlProps/ctrlProp277.xml"/><Relationship Id="rId16" Type="http://schemas.openxmlformats.org/officeDocument/2006/relationships/ctrlProp" Target="../ctrlProps/ctrlProp204.xml"/><Relationship Id="rId11" Type="http://schemas.openxmlformats.org/officeDocument/2006/relationships/ctrlProp" Target="../ctrlProps/ctrlProp199.xml"/><Relationship Id="rId32" Type="http://schemas.openxmlformats.org/officeDocument/2006/relationships/ctrlProp" Target="../ctrlProps/ctrlProp220.xml"/><Relationship Id="rId37" Type="http://schemas.openxmlformats.org/officeDocument/2006/relationships/ctrlProp" Target="../ctrlProps/ctrlProp225.xml"/><Relationship Id="rId53" Type="http://schemas.openxmlformats.org/officeDocument/2006/relationships/ctrlProp" Target="../ctrlProps/ctrlProp241.xml"/><Relationship Id="rId58" Type="http://schemas.openxmlformats.org/officeDocument/2006/relationships/ctrlProp" Target="../ctrlProps/ctrlProp246.xml"/><Relationship Id="rId74" Type="http://schemas.openxmlformats.org/officeDocument/2006/relationships/ctrlProp" Target="../ctrlProps/ctrlProp262.xml"/><Relationship Id="rId79" Type="http://schemas.openxmlformats.org/officeDocument/2006/relationships/ctrlProp" Target="../ctrlProps/ctrlProp267.xml"/><Relationship Id="rId5" Type="http://schemas.openxmlformats.org/officeDocument/2006/relationships/pivotTable" Target="../pivotTables/pivotTable16.xml"/><Relationship Id="rId90" Type="http://schemas.openxmlformats.org/officeDocument/2006/relationships/ctrlProp" Target="../ctrlProps/ctrlProp278.xml"/><Relationship Id="rId95" Type="http://schemas.openxmlformats.org/officeDocument/2006/relationships/ctrlProp" Target="../ctrlProps/ctrlProp283.xml"/><Relationship Id="rId22" Type="http://schemas.openxmlformats.org/officeDocument/2006/relationships/ctrlProp" Target="../ctrlProps/ctrlProp210.xml"/><Relationship Id="rId27" Type="http://schemas.openxmlformats.org/officeDocument/2006/relationships/ctrlProp" Target="../ctrlProps/ctrlProp215.xml"/><Relationship Id="rId43" Type="http://schemas.openxmlformats.org/officeDocument/2006/relationships/ctrlProp" Target="../ctrlProps/ctrlProp231.xml"/><Relationship Id="rId48" Type="http://schemas.openxmlformats.org/officeDocument/2006/relationships/ctrlProp" Target="../ctrlProps/ctrlProp236.xml"/><Relationship Id="rId64" Type="http://schemas.openxmlformats.org/officeDocument/2006/relationships/ctrlProp" Target="../ctrlProps/ctrlProp252.xml"/><Relationship Id="rId69" Type="http://schemas.openxmlformats.org/officeDocument/2006/relationships/ctrlProp" Target="../ctrlProps/ctrlProp257.xml"/><Relationship Id="rId80" Type="http://schemas.openxmlformats.org/officeDocument/2006/relationships/ctrlProp" Target="../ctrlProps/ctrlProp268.xml"/><Relationship Id="rId85" Type="http://schemas.openxmlformats.org/officeDocument/2006/relationships/ctrlProp" Target="../ctrlProps/ctrlProp273.xml"/><Relationship Id="rId3" Type="http://schemas.openxmlformats.org/officeDocument/2006/relationships/pivotTable" Target="../pivotTables/pivotTable14.xml"/><Relationship Id="rId12" Type="http://schemas.openxmlformats.org/officeDocument/2006/relationships/ctrlProp" Target="../ctrlProps/ctrlProp200.xml"/><Relationship Id="rId17" Type="http://schemas.openxmlformats.org/officeDocument/2006/relationships/ctrlProp" Target="../ctrlProps/ctrlProp205.xml"/><Relationship Id="rId25" Type="http://schemas.openxmlformats.org/officeDocument/2006/relationships/ctrlProp" Target="../ctrlProps/ctrlProp213.xml"/><Relationship Id="rId33" Type="http://schemas.openxmlformats.org/officeDocument/2006/relationships/ctrlProp" Target="../ctrlProps/ctrlProp221.xml"/><Relationship Id="rId38" Type="http://schemas.openxmlformats.org/officeDocument/2006/relationships/ctrlProp" Target="../ctrlProps/ctrlProp226.xml"/><Relationship Id="rId46" Type="http://schemas.openxmlformats.org/officeDocument/2006/relationships/ctrlProp" Target="../ctrlProps/ctrlProp234.xml"/><Relationship Id="rId59" Type="http://schemas.openxmlformats.org/officeDocument/2006/relationships/ctrlProp" Target="../ctrlProps/ctrlProp247.xml"/><Relationship Id="rId67" Type="http://schemas.openxmlformats.org/officeDocument/2006/relationships/ctrlProp" Target="../ctrlProps/ctrlProp255.xml"/><Relationship Id="rId20" Type="http://schemas.openxmlformats.org/officeDocument/2006/relationships/ctrlProp" Target="../ctrlProps/ctrlProp208.xml"/><Relationship Id="rId41" Type="http://schemas.openxmlformats.org/officeDocument/2006/relationships/ctrlProp" Target="../ctrlProps/ctrlProp229.xml"/><Relationship Id="rId54" Type="http://schemas.openxmlformats.org/officeDocument/2006/relationships/ctrlProp" Target="../ctrlProps/ctrlProp242.xml"/><Relationship Id="rId62" Type="http://schemas.openxmlformats.org/officeDocument/2006/relationships/ctrlProp" Target="../ctrlProps/ctrlProp250.xml"/><Relationship Id="rId70" Type="http://schemas.openxmlformats.org/officeDocument/2006/relationships/ctrlProp" Target="../ctrlProps/ctrlProp258.xml"/><Relationship Id="rId75" Type="http://schemas.openxmlformats.org/officeDocument/2006/relationships/ctrlProp" Target="../ctrlProps/ctrlProp263.xml"/><Relationship Id="rId83" Type="http://schemas.openxmlformats.org/officeDocument/2006/relationships/ctrlProp" Target="../ctrlProps/ctrlProp271.xml"/><Relationship Id="rId88" Type="http://schemas.openxmlformats.org/officeDocument/2006/relationships/ctrlProp" Target="../ctrlProps/ctrlProp276.xml"/><Relationship Id="rId91" Type="http://schemas.openxmlformats.org/officeDocument/2006/relationships/ctrlProp" Target="../ctrlProps/ctrlProp279.xml"/><Relationship Id="rId96" Type="http://schemas.openxmlformats.org/officeDocument/2006/relationships/ctrlProp" Target="../ctrlProps/ctrlProp284.xml"/><Relationship Id="rId1" Type="http://schemas.openxmlformats.org/officeDocument/2006/relationships/pivotTable" Target="../pivotTables/pivotTable12.xml"/><Relationship Id="rId6" Type="http://schemas.openxmlformats.org/officeDocument/2006/relationships/pivotTable" Target="../pivotTables/pivotTable17.xml"/><Relationship Id="rId15" Type="http://schemas.openxmlformats.org/officeDocument/2006/relationships/ctrlProp" Target="../ctrlProps/ctrlProp203.xml"/><Relationship Id="rId23" Type="http://schemas.openxmlformats.org/officeDocument/2006/relationships/ctrlProp" Target="../ctrlProps/ctrlProp211.xml"/><Relationship Id="rId28" Type="http://schemas.openxmlformats.org/officeDocument/2006/relationships/ctrlProp" Target="../ctrlProps/ctrlProp216.xml"/><Relationship Id="rId36" Type="http://schemas.openxmlformats.org/officeDocument/2006/relationships/ctrlProp" Target="../ctrlProps/ctrlProp224.xml"/><Relationship Id="rId49" Type="http://schemas.openxmlformats.org/officeDocument/2006/relationships/ctrlProp" Target="../ctrlProps/ctrlProp237.xml"/><Relationship Id="rId57" Type="http://schemas.openxmlformats.org/officeDocument/2006/relationships/ctrlProp" Target="../ctrlProps/ctrlProp245.xml"/><Relationship Id="rId10" Type="http://schemas.openxmlformats.org/officeDocument/2006/relationships/vmlDrawing" Target="../drawings/vmlDrawing11.vml"/><Relationship Id="rId31" Type="http://schemas.openxmlformats.org/officeDocument/2006/relationships/ctrlProp" Target="../ctrlProps/ctrlProp219.xml"/><Relationship Id="rId44" Type="http://schemas.openxmlformats.org/officeDocument/2006/relationships/ctrlProp" Target="../ctrlProps/ctrlProp232.xml"/><Relationship Id="rId52" Type="http://schemas.openxmlformats.org/officeDocument/2006/relationships/ctrlProp" Target="../ctrlProps/ctrlProp240.xml"/><Relationship Id="rId60" Type="http://schemas.openxmlformats.org/officeDocument/2006/relationships/ctrlProp" Target="../ctrlProps/ctrlProp248.xml"/><Relationship Id="rId65" Type="http://schemas.openxmlformats.org/officeDocument/2006/relationships/ctrlProp" Target="../ctrlProps/ctrlProp253.xml"/><Relationship Id="rId73" Type="http://schemas.openxmlformats.org/officeDocument/2006/relationships/ctrlProp" Target="../ctrlProps/ctrlProp261.xml"/><Relationship Id="rId78" Type="http://schemas.openxmlformats.org/officeDocument/2006/relationships/ctrlProp" Target="../ctrlProps/ctrlProp266.xml"/><Relationship Id="rId81" Type="http://schemas.openxmlformats.org/officeDocument/2006/relationships/ctrlProp" Target="../ctrlProps/ctrlProp269.xml"/><Relationship Id="rId86" Type="http://schemas.openxmlformats.org/officeDocument/2006/relationships/ctrlProp" Target="../ctrlProps/ctrlProp274.xml"/><Relationship Id="rId94" Type="http://schemas.openxmlformats.org/officeDocument/2006/relationships/ctrlProp" Target="../ctrlProps/ctrlProp282.xml"/><Relationship Id="rId99" Type="http://schemas.openxmlformats.org/officeDocument/2006/relationships/ctrlProp" Target="../ctrlProps/ctrlProp287.xml"/><Relationship Id="rId4" Type="http://schemas.openxmlformats.org/officeDocument/2006/relationships/pivotTable" Target="../pivotTables/pivotTable15.xml"/><Relationship Id="rId9" Type="http://schemas.openxmlformats.org/officeDocument/2006/relationships/drawing" Target="../drawings/drawing15.xml"/><Relationship Id="rId13" Type="http://schemas.openxmlformats.org/officeDocument/2006/relationships/ctrlProp" Target="../ctrlProps/ctrlProp201.xml"/><Relationship Id="rId18" Type="http://schemas.openxmlformats.org/officeDocument/2006/relationships/ctrlProp" Target="../ctrlProps/ctrlProp206.xml"/><Relationship Id="rId39" Type="http://schemas.openxmlformats.org/officeDocument/2006/relationships/ctrlProp" Target="../ctrlProps/ctrlProp227.xml"/><Relationship Id="rId34" Type="http://schemas.openxmlformats.org/officeDocument/2006/relationships/ctrlProp" Target="../ctrlProps/ctrlProp222.xml"/><Relationship Id="rId50" Type="http://schemas.openxmlformats.org/officeDocument/2006/relationships/ctrlProp" Target="../ctrlProps/ctrlProp238.xml"/><Relationship Id="rId55" Type="http://schemas.openxmlformats.org/officeDocument/2006/relationships/ctrlProp" Target="../ctrlProps/ctrlProp243.xml"/><Relationship Id="rId76" Type="http://schemas.openxmlformats.org/officeDocument/2006/relationships/ctrlProp" Target="../ctrlProps/ctrlProp264.xml"/><Relationship Id="rId97" Type="http://schemas.openxmlformats.org/officeDocument/2006/relationships/ctrlProp" Target="../ctrlProps/ctrlProp285.xml"/><Relationship Id="rId7" Type="http://schemas.openxmlformats.org/officeDocument/2006/relationships/hyperlink" Target="https://cmapgis.maps.arcgis.com/apps/mapviewer/index.html?webmap=08a4d59480b14660ad9f375306677ee9" TargetMode="External"/><Relationship Id="rId71" Type="http://schemas.openxmlformats.org/officeDocument/2006/relationships/ctrlProp" Target="../ctrlProps/ctrlProp259.xml"/><Relationship Id="rId92" Type="http://schemas.openxmlformats.org/officeDocument/2006/relationships/ctrlProp" Target="../ctrlProps/ctrlProp280.xml"/><Relationship Id="rId2" Type="http://schemas.openxmlformats.org/officeDocument/2006/relationships/pivotTable" Target="../pivotTables/pivotTable13.xml"/><Relationship Id="rId29" Type="http://schemas.openxmlformats.org/officeDocument/2006/relationships/ctrlProp" Target="../ctrlProps/ctrlProp217.xml"/><Relationship Id="rId24" Type="http://schemas.openxmlformats.org/officeDocument/2006/relationships/ctrlProp" Target="../ctrlProps/ctrlProp212.xml"/><Relationship Id="rId40" Type="http://schemas.openxmlformats.org/officeDocument/2006/relationships/ctrlProp" Target="../ctrlProps/ctrlProp228.xml"/><Relationship Id="rId45" Type="http://schemas.openxmlformats.org/officeDocument/2006/relationships/ctrlProp" Target="../ctrlProps/ctrlProp233.xml"/><Relationship Id="rId66" Type="http://schemas.openxmlformats.org/officeDocument/2006/relationships/ctrlProp" Target="../ctrlProps/ctrlProp254.xml"/><Relationship Id="rId87" Type="http://schemas.openxmlformats.org/officeDocument/2006/relationships/ctrlProp" Target="../ctrlProps/ctrlProp275.xml"/><Relationship Id="rId61" Type="http://schemas.openxmlformats.org/officeDocument/2006/relationships/ctrlProp" Target="../ctrlProps/ctrlProp249.xml"/><Relationship Id="rId82" Type="http://schemas.openxmlformats.org/officeDocument/2006/relationships/ctrlProp" Target="../ctrlProps/ctrlProp270.xml"/><Relationship Id="rId19" Type="http://schemas.openxmlformats.org/officeDocument/2006/relationships/ctrlProp" Target="../ctrlProps/ctrlProp207.xml"/><Relationship Id="rId14" Type="http://schemas.openxmlformats.org/officeDocument/2006/relationships/ctrlProp" Target="../ctrlProps/ctrlProp202.xml"/><Relationship Id="rId30" Type="http://schemas.openxmlformats.org/officeDocument/2006/relationships/ctrlProp" Target="../ctrlProps/ctrlProp218.xml"/><Relationship Id="rId35" Type="http://schemas.openxmlformats.org/officeDocument/2006/relationships/ctrlProp" Target="../ctrlProps/ctrlProp223.xml"/><Relationship Id="rId56" Type="http://schemas.openxmlformats.org/officeDocument/2006/relationships/ctrlProp" Target="../ctrlProps/ctrlProp244.xml"/><Relationship Id="rId77" Type="http://schemas.openxmlformats.org/officeDocument/2006/relationships/ctrlProp" Target="../ctrlProps/ctrlProp265.xml"/><Relationship Id="rId100" Type="http://schemas.openxmlformats.org/officeDocument/2006/relationships/ctrlProp" Target="../ctrlProps/ctrlProp288.xml"/><Relationship Id="rId8" Type="http://schemas.openxmlformats.org/officeDocument/2006/relationships/printerSettings" Target="../printerSettings/printerSettings15.bin"/><Relationship Id="rId51" Type="http://schemas.openxmlformats.org/officeDocument/2006/relationships/ctrlProp" Target="../ctrlProps/ctrlProp239.xml"/><Relationship Id="rId72" Type="http://schemas.openxmlformats.org/officeDocument/2006/relationships/ctrlProp" Target="../ctrlProps/ctrlProp260.xml"/><Relationship Id="rId93" Type="http://schemas.openxmlformats.org/officeDocument/2006/relationships/ctrlProp" Target="../ctrlProps/ctrlProp281.xml"/><Relationship Id="rId98" Type="http://schemas.openxmlformats.org/officeDocument/2006/relationships/ctrlProp" Target="../ctrlProps/ctrlProp286.xml"/></Relationships>
</file>

<file path=xl/worksheets/_rels/sheet16.xml.rels><?xml version="1.0" encoding="UTF-8" standalone="yes"?>
<Relationships xmlns="http://schemas.openxmlformats.org/package/2006/relationships"><Relationship Id="rId13" Type="http://schemas.openxmlformats.org/officeDocument/2006/relationships/ctrlProp" Target="../ctrlProps/ctrlProp296.xml"/><Relationship Id="rId18" Type="http://schemas.openxmlformats.org/officeDocument/2006/relationships/ctrlProp" Target="../ctrlProps/ctrlProp301.xml"/><Relationship Id="rId26" Type="http://schemas.openxmlformats.org/officeDocument/2006/relationships/ctrlProp" Target="../ctrlProps/ctrlProp309.xml"/><Relationship Id="rId39" Type="http://schemas.openxmlformats.org/officeDocument/2006/relationships/ctrlProp" Target="../ctrlProps/ctrlProp322.xml"/><Relationship Id="rId21" Type="http://schemas.openxmlformats.org/officeDocument/2006/relationships/ctrlProp" Target="../ctrlProps/ctrlProp304.xml"/><Relationship Id="rId34" Type="http://schemas.openxmlformats.org/officeDocument/2006/relationships/ctrlProp" Target="../ctrlProps/ctrlProp317.xml"/><Relationship Id="rId42" Type="http://schemas.openxmlformats.org/officeDocument/2006/relationships/ctrlProp" Target="../ctrlProps/ctrlProp325.xml"/><Relationship Id="rId7" Type="http://schemas.openxmlformats.org/officeDocument/2006/relationships/ctrlProp" Target="../ctrlProps/ctrlProp290.xml"/><Relationship Id="rId2" Type="http://schemas.openxmlformats.org/officeDocument/2006/relationships/hyperlink" Target="https://cmapgis.maps.arcgis.com/apps/mapviewer/index.html?webmap=08a4d59480b14660ad9f375306677ee9" TargetMode="External"/><Relationship Id="rId16" Type="http://schemas.openxmlformats.org/officeDocument/2006/relationships/ctrlProp" Target="../ctrlProps/ctrlProp299.xml"/><Relationship Id="rId20" Type="http://schemas.openxmlformats.org/officeDocument/2006/relationships/ctrlProp" Target="../ctrlProps/ctrlProp303.xml"/><Relationship Id="rId29" Type="http://schemas.openxmlformats.org/officeDocument/2006/relationships/ctrlProp" Target="../ctrlProps/ctrlProp312.xml"/><Relationship Id="rId41" Type="http://schemas.openxmlformats.org/officeDocument/2006/relationships/ctrlProp" Target="../ctrlProps/ctrlProp324.xml"/><Relationship Id="rId1" Type="http://schemas.openxmlformats.org/officeDocument/2006/relationships/pivotTable" Target="../pivotTables/pivotTable18.xml"/><Relationship Id="rId6" Type="http://schemas.openxmlformats.org/officeDocument/2006/relationships/ctrlProp" Target="../ctrlProps/ctrlProp289.xml"/><Relationship Id="rId11" Type="http://schemas.openxmlformats.org/officeDocument/2006/relationships/ctrlProp" Target="../ctrlProps/ctrlProp294.xml"/><Relationship Id="rId24" Type="http://schemas.openxmlformats.org/officeDocument/2006/relationships/ctrlProp" Target="../ctrlProps/ctrlProp307.xml"/><Relationship Id="rId32" Type="http://schemas.openxmlformats.org/officeDocument/2006/relationships/ctrlProp" Target="../ctrlProps/ctrlProp315.xml"/><Relationship Id="rId37" Type="http://schemas.openxmlformats.org/officeDocument/2006/relationships/ctrlProp" Target="../ctrlProps/ctrlProp320.xml"/><Relationship Id="rId40" Type="http://schemas.openxmlformats.org/officeDocument/2006/relationships/ctrlProp" Target="../ctrlProps/ctrlProp323.xml"/><Relationship Id="rId5" Type="http://schemas.openxmlformats.org/officeDocument/2006/relationships/vmlDrawing" Target="../drawings/vmlDrawing12.vml"/><Relationship Id="rId15" Type="http://schemas.openxmlformats.org/officeDocument/2006/relationships/ctrlProp" Target="../ctrlProps/ctrlProp298.xml"/><Relationship Id="rId23" Type="http://schemas.openxmlformats.org/officeDocument/2006/relationships/ctrlProp" Target="../ctrlProps/ctrlProp306.xml"/><Relationship Id="rId28" Type="http://schemas.openxmlformats.org/officeDocument/2006/relationships/ctrlProp" Target="../ctrlProps/ctrlProp311.xml"/><Relationship Id="rId36" Type="http://schemas.openxmlformats.org/officeDocument/2006/relationships/ctrlProp" Target="../ctrlProps/ctrlProp319.xml"/><Relationship Id="rId10" Type="http://schemas.openxmlformats.org/officeDocument/2006/relationships/ctrlProp" Target="../ctrlProps/ctrlProp293.xml"/><Relationship Id="rId19" Type="http://schemas.openxmlformats.org/officeDocument/2006/relationships/ctrlProp" Target="../ctrlProps/ctrlProp302.xml"/><Relationship Id="rId31" Type="http://schemas.openxmlformats.org/officeDocument/2006/relationships/ctrlProp" Target="../ctrlProps/ctrlProp314.xml"/><Relationship Id="rId4" Type="http://schemas.openxmlformats.org/officeDocument/2006/relationships/drawing" Target="../drawings/drawing16.xml"/><Relationship Id="rId9" Type="http://schemas.openxmlformats.org/officeDocument/2006/relationships/ctrlProp" Target="../ctrlProps/ctrlProp292.xml"/><Relationship Id="rId14" Type="http://schemas.openxmlformats.org/officeDocument/2006/relationships/ctrlProp" Target="../ctrlProps/ctrlProp297.xml"/><Relationship Id="rId22" Type="http://schemas.openxmlformats.org/officeDocument/2006/relationships/ctrlProp" Target="../ctrlProps/ctrlProp305.xml"/><Relationship Id="rId27" Type="http://schemas.openxmlformats.org/officeDocument/2006/relationships/ctrlProp" Target="../ctrlProps/ctrlProp310.xml"/><Relationship Id="rId30" Type="http://schemas.openxmlformats.org/officeDocument/2006/relationships/ctrlProp" Target="../ctrlProps/ctrlProp313.xml"/><Relationship Id="rId35" Type="http://schemas.openxmlformats.org/officeDocument/2006/relationships/ctrlProp" Target="../ctrlProps/ctrlProp318.xml"/><Relationship Id="rId8" Type="http://schemas.openxmlformats.org/officeDocument/2006/relationships/ctrlProp" Target="../ctrlProps/ctrlProp291.xml"/><Relationship Id="rId3" Type="http://schemas.openxmlformats.org/officeDocument/2006/relationships/printerSettings" Target="../printerSettings/printerSettings16.bin"/><Relationship Id="rId12" Type="http://schemas.openxmlformats.org/officeDocument/2006/relationships/ctrlProp" Target="../ctrlProps/ctrlProp295.xml"/><Relationship Id="rId17" Type="http://schemas.openxmlformats.org/officeDocument/2006/relationships/ctrlProp" Target="../ctrlProps/ctrlProp300.xml"/><Relationship Id="rId25" Type="http://schemas.openxmlformats.org/officeDocument/2006/relationships/ctrlProp" Target="../ctrlProps/ctrlProp308.xml"/><Relationship Id="rId33" Type="http://schemas.openxmlformats.org/officeDocument/2006/relationships/ctrlProp" Target="../ctrlProps/ctrlProp316.xml"/><Relationship Id="rId38" Type="http://schemas.openxmlformats.org/officeDocument/2006/relationships/ctrlProp" Target="../ctrlProps/ctrlProp321.xml"/></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8" Type="http://schemas.openxmlformats.org/officeDocument/2006/relationships/table" Target="../tables/table8.xml"/><Relationship Id="rId13" Type="http://schemas.openxmlformats.org/officeDocument/2006/relationships/table" Target="../tables/table13.xml"/><Relationship Id="rId18" Type="http://schemas.openxmlformats.org/officeDocument/2006/relationships/table" Target="../tables/table18.xml"/><Relationship Id="rId3" Type="http://schemas.openxmlformats.org/officeDocument/2006/relationships/table" Target="../tables/table3.xml"/><Relationship Id="rId21" Type="http://schemas.openxmlformats.org/officeDocument/2006/relationships/table" Target="../tables/table21.xml"/><Relationship Id="rId7" Type="http://schemas.openxmlformats.org/officeDocument/2006/relationships/table" Target="../tables/table7.xml"/><Relationship Id="rId12" Type="http://schemas.openxmlformats.org/officeDocument/2006/relationships/table" Target="../tables/table12.xml"/><Relationship Id="rId17" Type="http://schemas.openxmlformats.org/officeDocument/2006/relationships/table" Target="../tables/table17.xml"/><Relationship Id="rId2" Type="http://schemas.openxmlformats.org/officeDocument/2006/relationships/table" Target="../tables/table2.xml"/><Relationship Id="rId16" Type="http://schemas.openxmlformats.org/officeDocument/2006/relationships/table" Target="../tables/table16.xml"/><Relationship Id="rId20" Type="http://schemas.openxmlformats.org/officeDocument/2006/relationships/table" Target="../tables/table20.xml"/><Relationship Id="rId1" Type="http://schemas.openxmlformats.org/officeDocument/2006/relationships/printerSettings" Target="../printerSettings/printerSettings18.bin"/><Relationship Id="rId6" Type="http://schemas.openxmlformats.org/officeDocument/2006/relationships/table" Target="../tables/table6.xml"/><Relationship Id="rId11" Type="http://schemas.openxmlformats.org/officeDocument/2006/relationships/table" Target="../tables/table11.xml"/><Relationship Id="rId5" Type="http://schemas.openxmlformats.org/officeDocument/2006/relationships/table" Target="../tables/table5.xml"/><Relationship Id="rId15" Type="http://schemas.openxmlformats.org/officeDocument/2006/relationships/table" Target="../tables/table15.xml"/><Relationship Id="rId23" Type="http://schemas.openxmlformats.org/officeDocument/2006/relationships/table" Target="../tables/table23.xml"/><Relationship Id="rId10" Type="http://schemas.openxmlformats.org/officeDocument/2006/relationships/table" Target="../tables/table10.xml"/><Relationship Id="rId19" Type="http://schemas.openxmlformats.org/officeDocument/2006/relationships/table" Target="../tables/table19.xml"/><Relationship Id="rId4" Type="http://schemas.openxmlformats.org/officeDocument/2006/relationships/table" Target="../tables/table4.xml"/><Relationship Id="rId9" Type="http://schemas.openxmlformats.org/officeDocument/2006/relationships/table" Target="../tables/table9.xml"/><Relationship Id="rId14" Type="http://schemas.openxmlformats.org/officeDocument/2006/relationships/table" Target="../tables/table14.xml"/><Relationship Id="rId22" Type="http://schemas.openxmlformats.org/officeDocument/2006/relationships/table" Target="../tables/table2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pageSetUpPr fitToPage="1"/>
  </sheetPr>
  <dimension ref="A1:I48"/>
  <sheetViews>
    <sheetView showGridLines="0" showRowColHeaders="0" tabSelected="1" topLeftCell="B1" zoomScaleNormal="100" workbookViewId="0">
      <selection activeCell="B6" sqref="B6:D6"/>
    </sheetView>
  </sheetViews>
  <sheetFormatPr defaultRowHeight="15"/>
  <cols>
    <col min="1" max="1" width="2.42578125" customWidth="1"/>
    <col min="2" max="3" width="29.5703125" customWidth="1"/>
    <col min="4" max="4" width="65.5703125" customWidth="1"/>
    <col min="6" max="6" width="23.42578125" style="2" customWidth="1"/>
    <col min="7" max="7" width="43.140625" style="2" customWidth="1"/>
    <col min="8" max="8" width="18.5703125" style="1" customWidth="1"/>
    <col min="9" max="9" width="19.140625" style="2" customWidth="1"/>
  </cols>
  <sheetData>
    <row r="1" spans="1:9" ht="39" customHeight="1">
      <c r="C1" s="379" t="s">
        <v>0</v>
      </c>
      <c r="D1" s="379"/>
      <c r="E1" s="379"/>
      <c r="F1" s="379"/>
      <c r="G1" s="379"/>
      <c r="H1" s="379"/>
      <c r="I1" s="379"/>
    </row>
    <row r="2" spans="1:9" ht="17.45" customHeight="1"/>
    <row r="3" spans="1:9" ht="36.75" customHeight="1">
      <c r="B3" s="380" t="s">
        <v>1</v>
      </c>
      <c r="C3" s="380"/>
      <c r="D3" s="380"/>
      <c r="E3" s="380"/>
      <c r="F3" s="380"/>
      <c r="G3" s="380"/>
      <c r="H3" s="380"/>
      <c r="I3" s="380"/>
    </row>
    <row r="4" spans="1:9" ht="149.44999999999999" customHeight="1">
      <c r="B4" s="381" t="s">
        <v>2</v>
      </c>
      <c r="C4" s="381"/>
      <c r="D4" s="381"/>
      <c r="E4" s="381"/>
      <c r="F4" s="381"/>
      <c r="G4" s="381"/>
      <c r="H4" s="381"/>
      <c r="I4" s="381"/>
    </row>
    <row r="5" spans="1:9" ht="15" customHeight="1" thickBot="1">
      <c r="A5" s="311"/>
      <c r="C5" s="311"/>
      <c r="D5" s="311"/>
      <c r="E5" s="311"/>
      <c r="F5" s="311"/>
    </row>
    <row r="6" spans="1:9" ht="15" customHeight="1" thickBot="1">
      <c r="B6" s="383" t="s">
        <v>3</v>
      </c>
      <c r="C6" s="384"/>
      <c r="D6" s="385"/>
      <c r="F6" s="387" t="s">
        <v>4</v>
      </c>
      <c r="G6" s="388"/>
      <c r="H6" s="388"/>
      <c r="I6" s="389"/>
    </row>
    <row r="7" spans="1:9" ht="15.75" customHeight="1" thickBot="1">
      <c r="B7" s="29" t="s">
        <v>5</v>
      </c>
      <c r="C7" s="29" t="s">
        <v>6</v>
      </c>
      <c r="D7" s="29" t="s">
        <v>7</v>
      </c>
      <c r="F7" s="11" t="s">
        <v>5</v>
      </c>
      <c r="G7" s="17" t="s">
        <v>8</v>
      </c>
      <c r="H7" s="22" t="s">
        <v>9</v>
      </c>
      <c r="I7" s="23" t="s">
        <v>10</v>
      </c>
    </row>
    <row r="8" spans="1:9" ht="15.75" customHeight="1">
      <c r="B8" s="30" t="s">
        <v>11</v>
      </c>
      <c r="C8" s="33" t="s">
        <v>12</v>
      </c>
      <c r="D8" s="33" t="s">
        <v>13</v>
      </c>
      <c r="F8" s="373" t="s">
        <v>14</v>
      </c>
      <c r="G8" s="306" t="s">
        <v>15</v>
      </c>
      <c r="H8" s="375" t="s">
        <v>16</v>
      </c>
      <c r="I8" s="375" t="s">
        <v>17</v>
      </c>
    </row>
    <row r="9" spans="1:9" ht="15.75" customHeight="1">
      <c r="B9" s="31" t="s">
        <v>18</v>
      </c>
      <c r="C9" s="34" t="s">
        <v>19</v>
      </c>
      <c r="D9" s="34" t="s">
        <v>20</v>
      </c>
      <c r="F9" s="374"/>
      <c r="G9" s="307" t="s">
        <v>21</v>
      </c>
      <c r="H9" s="376"/>
      <c r="I9" s="376"/>
    </row>
    <row r="10" spans="1:9" ht="15.75" customHeight="1">
      <c r="B10" s="31" t="s">
        <v>22</v>
      </c>
      <c r="C10" s="34" t="s">
        <v>23</v>
      </c>
      <c r="D10" s="34" t="s">
        <v>20</v>
      </c>
      <c r="F10" s="374"/>
      <c r="G10" s="374" t="s">
        <v>24</v>
      </c>
      <c r="H10" s="376"/>
      <c r="I10" s="376"/>
    </row>
    <row r="11" spans="1:9" ht="15.75" customHeight="1" thickBot="1">
      <c r="B11" s="31" t="s">
        <v>25</v>
      </c>
      <c r="C11" s="34" t="s">
        <v>26</v>
      </c>
      <c r="D11" s="34" t="s">
        <v>27</v>
      </c>
      <c r="F11" s="374"/>
      <c r="G11" s="382"/>
      <c r="H11" s="377"/>
      <c r="I11" s="377"/>
    </row>
    <row r="12" spans="1:9" ht="15.75" customHeight="1" thickBot="1">
      <c r="B12" s="31" t="s">
        <v>28</v>
      </c>
      <c r="C12" s="34" t="s">
        <v>26</v>
      </c>
      <c r="D12" s="34" t="s">
        <v>29</v>
      </c>
      <c r="F12" s="373" t="s">
        <v>30</v>
      </c>
      <c r="G12" s="372" t="s">
        <v>31</v>
      </c>
      <c r="H12" s="386" t="s">
        <v>32</v>
      </c>
      <c r="I12" s="378" t="s">
        <v>17</v>
      </c>
    </row>
    <row r="13" spans="1:9" ht="15.75" customHeight="1" thickBot="1">
      <c r="B13" s="31" t="s">
        <v>33</v>
      </c>
      <c r="C13" s="34" t="s">
        <v>12</v>
      </c>
      <c r="D13" s="34" t="s">
        <v>13</v>
      </c>
      <c r="F13" s="374"/>
      <c r="G13" s="372"/>
      <c r="H13" s="386"/>
      <c r="I13" s="378"/>
    </row>
    <row r="14" spans="1:9" ht="15" customHeight="1" thickBot="1">
      <c r="B14" s="31" t="s">
        <v>34</v>
      </c>
      <c r="C14" s="34" t="s">
        <v>26</v>
      </c>
      <c r="D14" s="34" t="s">
        <v>35</v>
      </c>
      <c r="F14" s="374"/>
      <c r="G14" s="14" t="s">
        <v>36</v>
      </c>
      <c r="H14" s="386"/>
      <c r="I14" s="378"/>
    </row>
    <row r="15" spans="1:9" ht="16.5" customHeight="1" thickBot="1">
      <c r="B15" s="31" t="s">
        <v>37</v>
      </c>
      <c r="C15" s="34" t="s">
        <v>38</v>
      </c>
      <c r="D15" s="34" t="s">
        <v>20</v>
      </c>
      <c r="F15" s="382"/>
      <c r="G15" s="19" t="s">
        <v>39</v>
      </c>
      <c r="H15" s="386"/>
      <c r="I15" s="378"/>
    </row>
    <row r="16" spans="1:9" ht="16.5" customHeight="1" thickBot="1">
      <c r="B16" s="31" t="s">
        <v>30</v>
      </c>
      <c r="C16" s="34" t="s">
        <v>12</v>
      </c>
      <c r="D16" s="34" t="s">
        <v>40</v>
      </c>
      <c r="F16" s="371" t="s">
        <v>41</v>
      </c>
      <c r="G16" s="306" t="s">
        <v>42</v>
      </c>
      <c r="H16" s="386" t="s">
        <v>43</v>
      </c>
      <c r="I16" s="378" t="s">
        <v>17</v>
      </c>
    </row>
    <row r="17" spans="2:9" ht="15" customHeight="1" thickBot="1">
      <c r="B17" s="31" t="s">
        <v>44</v>
      </c>
      <c r="C17" s="34" t="s">
        <v>12</v>
      </c>
      <c r="D17" s="34" t="s">
        <v>20</v>
      </c>
      <c r="F17" s="372"/>
      <c r="G17" s="307" t="s">
        <v>45</v>
      </c>
      <c r="H17" s="386"/>
      <c r="I17" s="378"/>
    </row>
    <row r="18" spans="2:9" ht="15.75" thickBot="1">
      <c r="B18" s="31" t="s">
        <v>46</v>
      </c>
      <c r="C18" s="34" t="s">
        <v>47</v>
      </c>
      <c r="D18" s="34" t="s">
        <v>48</v>
      </c>
      <c r="F18" s="372"/>
      <c r="G18" s="307" t="s">
        <v>49</v>
      </c>
      <c r="H18" s="386"/>
      <c r="I18" s="378"/>
    </row>
    <row r="19" spans="2:9" ht="16.5" customHeight="1" thickBot="1">
      <c r="B19" s="31" t="s">
        <v>50</v>
      </c>
      <c r="C19" s="34" t="s">
        <v>47</v>
      </c>
      <c r="D19" s="34" t="s">
        <v>20</v>
      </c>
      <c r="F19" s="372"/>
      <c r="G19" s="310" t="s">
        <v>51</v>
      </c>
      <c r="H19" s="386"/>
      <c r="I19" s="378"/>
    </row>
    <row r="20" spans="2:9" ht="15" customHeight="1">
      <c r="B20" s="31" t="s">
        <v>52</v>
      </c>
      <c r="C20" s="34" t="s">
        <v>23</v>
      </c>
      <c r="D20" s="34" t="s">
        <v>20</v>
      </c>
      <c r="F20" s="12" t="s">
        <v>53</v>
      </c>
      <c r="G20" s="308" t="s">
        <v>54</v>
      </c>
      <c r="H20" s="375" t="s">
        <v>55</v>
      </c>
      <c r="I20" s="36" t="s">
        <v>17</v>
      </c>
    </row>
    <row r="21" spans="2:9" ht="15.75" customHeight="1">
      <c r="B21" s="31" t="s">
        <v>56</v>
      </c>
      <c r="C21" s="34" t="s">
        <v>23</v>
      </c>
      <c r="D21" s="34" t="s">
        <v>20</v>
      </c>
      <c r="F21" s="13"/>
      <c r="G21" s="309" t="s">
        <v>57</v>
      </c>
      <c r="H21" s="376"/>
      <c r="I21" s="37"/>
    </row>
    <row r="22" spans="2:9" ht="16.5" customHeight="1">
      <c r="B22" s="31" t="s">
        <v>58</v>
      </c>
      <c r="C22" s="34" t="s">
        <v>23</v>
      </c>
      <c r="D22" s="34" t="s">
        <v>20</v>
      </c>
      <c r="F22" s="13"/>
      <c r="G22" s="309"/>
      <c r="H22" s="376"/>
      <c r="I22" s="37"/>
    </row>
    <row r="23" spans="2:9" ht="15.75" thickBot="1">
      <c r="B23" s="31" t="s">
        <v>59</v>
      </c>
      <c r="C23" s="34" t="s">
        <v>47</v>
      </c>
      <c r="D23" s="34" t="s">
        <v>60</v>
      </c>
      <c r="F23" s="13"/>
      <c r="G23" s="309"/>
      <c r="H23" s="377"/>
      <c r="I23" s="37"/>
    </row>
    <row r="24" spans="2:9" ht="15" customHeight="1">
      <c r="B24" s="31" t="s">
        <v>61</v>
      </c>
      <c r="C24" s="34" t="s">
        <v>47</v>
      </c>
      <c r="D24" s="34" t="s">
        <v>48</v>
      </c>
      <c r="F24" s="12" t="s">
        <v>62</v>
      </c>
      <c r="G24" s="20" t="s">
        <v>63</v>
      </c>
      <c r="H24" s="375" t="s">
        <v>64</v>
      </c>
      <c r="I24" s="36" t="s">
        <v>17</v>
      </c>
    </row>
    <row r="25" spans="2:9">
      <c r="B25" s="31" t="s">
        <v>65</v>
      </c>
      <c r="C25" s="34" t="s">
        <v>38</v>
      </c>
      <c r="D25" s="34" t="s">
        <v>20</v>
      </c>
      <c r="F25" s="13"/>
      <c r="G25" s="21"/>
      <c r="H25" s="376"/>
      <c r="I25" s="37"/>
    </row>
    <row r="26" spans="2:9">
      <c r="B26" s="31" t="s">
        <v>66</v>
      </c>
      <c r="C26" s="34" t="s">
        <v>23</v>
      </c>
      <c r="D26" s="34" t="s">
        <v>20</v>
      </c>
      <c r="F26" s="13"/>
      <c r="G26" s="21"/>
      <c r="H26" s="376"/>
      <c r="I26" s="37"/>
    </row>
    <row r="27" spans="2:9" ht="15.75" thickBot="1">
      <c r="B27" s="31" t="s">
        <v>67</v>
      </c>
      <c r="C27" s="34" t="s">
        <v>38</v>
      </c>
      <c r="D27" s="34" t="s">
        <v>20</v>
      </c>
      <c r="F27" s="13"/>
      <c r="G27" s="21"/>
      <c r="H27" s="376"/>
      <c r="I27" s="37"/>
    </row>
    <row r="28" spans="2:9">
      <c r="B28" s="31" t="s">
        <v>68</v>
      </c>
      <c r="C28" s="34" t="s">
        <v>12</v>
      </c>
      <c r="D28" s="34" t="s">
        <v>20</v>
      </c>
      <c r="F28" s="12" t="s">
        <v>69</v>
      </c>
      <c r="G28" s="308" t="s">
        <v>70</v>
      </c>
      <c r="H28" s="375" t="s">
        <v>64</v>
      </c>
      <c r="I28" s="375" t="s">
        <v>17</v>
      </c>
    </row>
    <row r="29" spans="2:9">
      <c r="B29" s="31" t="s">
        <v>71</v>
      </c>
      <c r="C29" s="34" t="s">
        <v>12</v>
      </c>
      <c r="D29" s="34" t="s">
        <v>20</v>
      </c>
      <c r="F29" s="13"/>
      <c r="G29" s="309" t="s">
        <v>72</v>
      </c>
      <c r="H29" s="376"/>
      <c r="I29" s="376"/>
    </row>
    <row r="30" spans="2:9">
      <c r="B30" s="31" t="s">
        <v>73</v>
      </c>
      <c r="C30" s="34" t="s">
        <v>74</v>
      </c>
      <c r="D30" s="34" t="s">
        <v>20</v>
      </c>
      <c r="F30" s="13"/>
      <c r="G30" s="309" t="s">
        <v>75</v>
      </c>
      <c r="H30" s="376"/>
      <c r="I30" s="376"/>
    </row>
    <row r="31" spans="2:9" ht="15.75" thickBot="1">
      <c r="B31" s="31" t="s">
        <v>76</v>
      </c>
      <c r="C31" s="34" t="s">
        <v>12</v>
      </c>
      <c r="D31" s="33" t="s">
        <v>13</v>
      </c>
      <c r="F31" s="13"/>
      <c r="G31" s="309" t="s">
        <v>77</v>
      </c>
      <c r="H31" s="377"/>
      <c r="I31" s="377"/>
    </row>
    <row r="32" spans="2:9" ht="16.5" customHeight="1">
      <c r="B32" s="31" t="s">
        <v>78</v>
      </c>
      <c r="C32" s="34" t="s">
        <v>38</v>
      </c>
      <c r="D32" s="34" t="s">
        <v>20</v>
      </c>
      <c r="F32" s="373" t="s">
        <v>79</v>
      </c>
      <c r="G32" s="373" t="s">
        <v>80</v>
      </c>
      <c r="H32" s="375" t="s">
        <v>81</v>
      </c>
      <c r="I32" s="375"/>
    </row>
    <row r="33" spans="2:9">
      <c r="B33" s="31" t="s">
        <v>82</v>
      </c>
      <c r="C33" s="34" t="s">
        <v>38</v>
      </c>
      <c r="D33" s="34" t="s">
        <v>20</v>
      </c>
      <c r="F33" s="374"/>
      <c r="G33" s="374"/>
      <c r="H33" s="376"/>
      <c r="I33" s="376"/>
    </row>
    <row r="34" spans="2:9" ht="15" customHeight="1">
      <c r="B34" s="31" t="s">
        <v>83</v>
      </c>
      <c r="C34" s="34" t="s">
        <v>47</v>
      </c>
      <c r="D34" s="34" t="s">
        <v>84</v>
      </c>
      <c r="F34" s="374"/>
      <c r="G34" s="14" t="s">
        <v>85</v>
      </c>
      <c r="H34" s="376"/>
      <c r="I34" s="376"/>
    </row>
    <row r="35" spans="2:9" ht="15.75" thickBot="1">
      <c r="B35" s="31" t="s">
        <v>86</v>
      </c>
      <c r="C35" s="34" t="s">
        <v>23</v>
      </c>
      <c r="D35" s="34" t="s">
        <v>20</v>
      </c>
      <c r="F35" s="382"/>
      <c r="G35" s="14" t="s">
        <v>87</v>
      </c>
      <c r="H35" s="377"/>
      <c r="I35" s="377"/>
    </row>
    <row r="36" spans="2:9" ht="15.75" thickBot="1">
      <c r="B36" s="32" t="s">
        <v>88</v>
      </c>
      <c r="C36" s="35" t="s">
        <v>23</v>
      </c>
      <c r="D36" s="35" t="s">
        <v>20</v>
      </c>
      <c r="F36" s="373" t="s">
        <v>89</v>
      </c>
      <c r="G36" s="373" t="s">
        <v>90</v>
      </c>
      <c r="H36" s="375" t="s">
        <v>32</v>
      </c>
      <c r="I36" s="375" t="s">
        <v>17</v>
      </c>
    </row>
    <row r="37" spans="2:9">
      <c r="F37" s="374"/>
      <c r="G37" s="374"/>
      <c r="H37" s="376"/>
      <c r="I37" s="376"/>
    </row>
    <row r="38" spans="2:9">
      <c r="F38" s="374"/>
      <c r="G38" s="374" t="s">
        <v>91</v>
      </c>
      <c r="H38" s="376"/>
      <c r="I38" s="376"/>
    </row>
    <row r="39" spans="2:9" ht="15" customHeight="1">
      <c r="F39" s="374"/>
      <c r="G39" s="374"/>
      <c r="H39" s="376"/>
      <c r="I39" s="376"/>
    </row>
    <row r="40" spans="2:9">
      <c r="F40" s="374"/>
      <c r="G40" s="309" t="s">
        <v>92</v>
      </c>
      <c r="H40" s="376"/>
      <c r="I40" s="376"/>
    </row>
    <row r="41" spans="2:9" ht="15.75" customHeight="1">
      <c r="F41" s="374"/>
      <c r="G41" s="309" t="s">
        <v>93</v>
      </c>
      <c r="H41" s="376"/>
      <c r="I41" s="376"/>
    </row>
    <row r="42" spans="2:9" ht="15.75" thickBot="1">
      <c r="F42" s="382"/>
      <c r="G42" s="309" t="s">
        <v>94</v>
      </c>
      <c r="H42" s="377"/>
      <c r="I42" s="377"/>
    </row>
    <row r="43" spans="2:9" ht="15.75" thickBot="1">
      <c r="F43" s="373" t="s">
        <v>95</v>
      </c>
      <c r="G43" s="371" t="s">
        <v>96</v>
      </c>
      <c r="H43" s="386" t="s">
        <v>97</v>
      </c>
      <c r="I43" s="378" t="s">
        <v>17</v>
      </c>
    </row>
    <row r="44" spans="2:9" ht="15.75" thickBot="1">
      <c r="F44" s="374"/>
      <c r="G44" s="372"/>
      <c r="H44" s="386"/>
      <c r="I44" s="378"/>
    </row>
    <row r="45" spans="2:9" ht="15" customHeight="1" thickBot="1">
      <c r="F45" s="374"/>
      <c r="G45" s="309" t="s">
        <v>98</v>
      </c>
      <c r="H45" s="386"/>
      <c r="I45" s="378"/>
    </row>
    <row r="46" spans="2:9" ht="15" customHeight="1" thickBot="1">
      <c r="F46" s="374"/>
      <c r="G46" s="309" t="s">
        <v>99</v>
      </c>
      <c r="H46" s="386"/>
      <c r="I46" s="378"/>
    </row>
    <row r="47" spans="2:9" ht="15.75" thickBot="1">
      <c r="F47" s="374"/>
      <c r="G47" s="309" t="s">
        <v>100</v>
      </c>
      <c r="H47" s="386"/>
      <c r="I47" s="378"/>
    </row>
    <row r="48" spans="2:9" ht="15" customHeight="1" thickBot="1">
      <c r="F48" s="382"/>
      <c r="G48" s="18" t="s">
        <v>101</v>
      </c>
      <c r="H48" s="386"/>
      <c r="I48" s="378"/>
    </row>
  </sheetData>
  <sheetProtection algorithmName="SHA-512" hashValue="wGJDX8JPyuHIvvI9Kbw85lR6GUFs50Yq34e6cJOpdj4pGu/NstKBERPCIC4pnrSo8cVHLK9xdTUjJYydlWEghA==" saltValue="lpuMz6mu33lBYV3HzvwLNw==" spinCount="100000" sheet="1" objects="1" scenarios="1"/>
  <sortState xmlns:xlrd2="http://schemas.microsoft.com/office/spreadsheetml/2017/richdata2" ref="B11:D48">
    <sortCondition ref="B11:B48"/>
  </sortState>
  <mergeCells count="33">
    <mergeCell ref="I32:I35"/>
    <mergeCell ref="H12:H15"/>
    <mergeCell ref="F6:I6"/>
    <mergeCell ref="I8:I11"/>
    <mergeCell ref="I12:I15"/>
    <mergeCell ref="I16:I19"/>
    <mergeCell ref="F8:F11"/>
    <mergeCell ref="F16:F19"/>
    <mergeCell ref="F12:F15"/>
    <mergeCell ref="H8:H11"/>
    <mergeCell ref="G12:G13"/>
    <mergeCell ref="I43:I48"/>
    <mergeCell ref="C1:I1"/>
    <mergeCell ref="B3:I3"/>
    <mergeCell ref="B4:I4"/>
    <mergeCell ref="F32:F35"/>
    <mergeCell ref="B6:D6"/>
    <mergeCell ref="G10:G11"/>
    <mergeCell ref="G32:G33"/>
    <mergeCell ref="H28:H31"/>
    <mergeCell ref="I28:I31"/>
    <mergeCell ref="H32:H35"/>
    <mergeCell ref="F43:F48"/>
    <mergeCell ref="H16:H19"/>
    <mergeCell ref="H43:H48"/>
    <mergeCell ref="I36:I42"/>
    <mergeCell ref="F36:F42"/>
    <mergeCell ref="G43:G44"/>
    <mergeCell ref="G36:G37"/>
    <mergeCell ref="G38:G39"/>
    <mergeCell ref="H36:H42"/>
    <mergeCell ref="H20:H23"/>
    <mergeCell ref="H24:H27"/>
  </mergeCells>
  <hyperlinks>
    <hyperlink ref="B8" location="'Transit Projects'!A1" display="Access to Transit" xr:uid="{00000000-0004-0000-0000-000000000000}"/>
    <hyperlink ref="B9" location="'Signal Interconnects'!A1" display="Adaptive Signal Control" xr:uid="{00000000-0004-0000-0000-000001000000}"/>
    <hyperlink ref="B10" location="'Direct Emissions Reductions'!A1" display="Alternative Fuel" xr:uid="{00000000-0004-0000-0000-000002000000}"/>
    <hyperlink ref="B11" location="'Bicycle Facility Projects'!A1" display="Bicycle Bridge" xr:uid="{00000000-0004-0000-0000-000003000000}"/>
    <hyperlink ref="B12" location="'Bicycle Facility Projects'!A1" display="Bike Lane" xr:uid="{00000000-0004-0000-0000-000004000000}"/>
    <hyperlink ref="B13" location="'Bicycle Facility Projects'!A1" display="Bike Parking at Transit" xr:uid="{00000000-0004-0000-0000-000005000000}"/>
    <hyperlink ref="B14" location="'Bicycle Facility Projects'!A1" display="Bike Path" xr:uid="{00000000-0004-0000-0000-000006000000}"/>
    <hyperlink ref="B15" location="'Bicycle Facility Projects'!A1" display="Bike Sharing" xr:uid="{00000000-0004-0000-0000-000007000000}"/>
    <hyperlink ref="B16" location="'Transit Projects'!A1" display="Bus Speed Improvements" xr:uid="{00000000-0004-0000-0000-000008000000}"/>
    <hyperlink ref="B17" location="'Transit Projects'!A1" display="Commuter Parking" xr:uid="{00000000-0004-0000-0000-000009000000}"/>
    <hyperlink ref="B18" location="'Road Projects'!A1" display="Continous Left Turn Lane" xr:uid="{00000000-0004-0000-0000-00000A000000}"/>
    <hyperlink ref="B19" location="'Road Projects'!A1" display="Curb Cut Elimination" xr:uid="{00000000-0004-0000-0000-00000B000000}"/>
    <hyperlink ref="B20" location="'Direct Emissions Reductions'!A1" display="Diesel Engine Retrofits" xr:uid="{00000000-0004-0000-0000-00000C000000}"/>
    <hyperlink ref="B21" location="'Direct Emissions Reductions'!A1" display="Electric Infrastructure" xr:uid="{00000000-0004-0000-0000-00000D000000}"/>
    <hyperlink ref="B22" location="'Direct Emissions Reductions'!A1" display="Electric Vehicles" xr:uid="{00000000-0004-0000-0000-00000E000000}"/>
    <hyperlink ref="B23" location="'Road Projects'!A1" display="Highway/Rail Grade Seperations" xr:uid="{00000000-0004-0000-0000-00000F000000}"/>
    <hyperlink ref="B24" location="'Road Projects'!A1" display="Intersection Improvements" xr:uid="{00000000-0004-0000-0000-000010000000}"/>
    <hyperlink ref="B25" location="'Other Projects'!A1" display="ITS Projects" xr:uid="{00000000-0004-0000-0000-000011000000}"/>
    <hyperlink ref="B26" location="'Direct Emissions Reductions'!A1" display="Locomotive Retrofits/Repowers" xr:uid="{00000000-0004-0000-0000-000012000000}"/>
    <hyperlink ref="B27" location="'Other Projects'!A1" display="Marketing Program" xr:uid="{00000000-0004-0000-0000-000013000000}"/>
    <hyperlink ref="B28" location="'Transit Projects'!A1" display="New Transit Service" xr:uid="{00000000-0004-0000-0000-000014000000}"/>
    <hyperlink ref="B29" location="'Transit Projects'!A1" display="Pedestrian around transit" xr:uid="{00000000-0004-0000-0000-000015000000}"/>
    <hyperlink ref="B30" location="'Signal Interconnects'!A1" display="Signal Interconnect" xr:uid="{00000000-0004-0000-0000-000016000000}"/>
    <hyperlink ref="B31" location="'Transit Projects'!A1" display="Station Improvements" xr:uid="{00000000-0004-0000-0000-000017000000}"/>
    <hyperlink ref="B32" location="'Other Projects'!A1" display="TMA Programs" xr:uid="{00000000-0004-0000-0000-000018000000}"/>
    <hyperlink ref="B33" location="'Other Projects'!A1" display="Traffic Management Center" xr:uid="{00000000-0004-0000-0000-000019000000}"/>
    <hyperlink ref="B34" location="'Road Projects'!A1" display="Turn Lanes" xr:uid="{00000000-0004-0000-0000-00001A000000}"/>
    <hyperlink ref="B35" location="'Direct Emissions Reductions'!A1" display="Vehicle Replacements" xr:uid="{00000000-0004-0000-0000-00001B000000}"/>
    <hyperlink ref="B36" location="'Direct Emissions Reductions'!A1" display="Vehicle Repowers" xr:uid="{00000000-0004-0000-0000-00001C000000}"/>
  </hyperlinks>
  <pageMargins left="0.25" right="0.25" top="0.5" bottom="0.5" header="0.3" footer="0.3"/>
  <pageSetup scale="55" fitToHeight="0" pageOrder="overThenDown" orientation="landscape" horizontalDpi="4294967293" r:id="rId1"/>
  <headerFooter>
    <oddFooter>&amp;LProject Application Workbook for CMAQ/CRP, TAP-L and STP Shared Fund Applications&amp;R&amp;A - Page &amp;P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697E58-5C03-4C41-A5F5-868EF43F392D}">
  <sheetPr>
    <pageSetUpPr fitToPage="1"/>
  </sheetPr>
  <dimension ref="B1:N90"/>
  <sheetViews>
    <sheetView showGridLines="0" showRowColHeaders="0" zoomScaleNormal="100" workbookViewId="0">
      <selection activeCell="B2" sqref="B2"/>
    </sheetView>
  </sheetViews>
  <sheetFormatPr defaultRowHeight="22.5"/>
  <cols>
    <col min="1" max="1" width="1.42578125" customWidth="1"/>
    <col min="2" max="2" width="51.5703125" style="67" customWidth="1"/>
    <col min="3" max="3" width="35.85546875" style="67" customWidth="1"/>
    <col min="4" max="4" width="14.5703125" style="179" customWidth="1"/>
    <col min="5" max="5" width="14.5703125" style="188" customWidth="1"/>
    <col min="6" max="6" width="14.5703125" style="180" customWidth="1"/>
    <col min="8" max="8" width="15.5703125" hidden="1" customWidth="1"/>
    <col min="9" max="14" width="8.85546875" hidden="1" customWidth="1"/>
  </cols>
  <sheetData>
    <row r="1" spans="2:14" s="45" customFormat="1" ht="43.5" customHeight="1">
      <c r="B1" s="43" t="s">
        <v>102</v>
      </c>
      <c r="D1" s="44"/>
    </row>
    <row r="2" spans="2:14" s="45" customFormat="1" ht="9.75" customHeight="1">
      <c r="B2" s="43"/>
      <c r="D2" s="44"/>
    </row>
    <row r="3" spans="2:14" s="45" customFormat="1" ht="103.5" customHeight="1">
      <c r="B3" s="402" t="s">
        <v>103</v>
      </c>
      <c r="C3" s="402"/>
      <c r="D3" s="402"/>
      <c r="E3" s="402"/>
      <c r="F3" s="402"/>
      <c r="G3" s="2"/>
      <c r="H3" s="2"/>
      <c r="I3" s="2"/>
      <c r="L3" s="44"/>
      <c r="M3" s="44"/>
      <c r="N3" s="44"/>
    </row>
    <row r="4" spans="2:14" ht="23.25" thickBot="1"/>
    <row r="5" spans="2:14" ht="23.25" thickBot="1">
      <c r="B5" s="395" t="s">
        <v>104</v>
      </c>
      <c r="C5" s="396"/>
      <c r="D5" s="202" t="s">
        <v>105</v>
      </c>
      <c r="E5" s="203" t="s">
        <v>106</v>
      </c>
      <c r="F5" s="204" t="s">
        <v>107</v>
      </c>
      <c r="H5" s="390" t="s">
        <v>108</v>
      </c>
      <c r="I5" s="391"/>
      <c r="J5" s="391"/>
      <c r="K5" s="391"/>
      <c r="L5" s="391"/>
      <c r="M5" s="391"/>
      <c r="N5" s="392"/>
    </row>
    <row r="6" spans="2:14" ht="21" customHeight="1">
      <c r="B6" s="397"/>
      <c r="C6" s="398"/>
      <c r="D6" s="205" t="s">
        <v>109</v>
      </c>
      <c r="E6" s="205" t="s">
        <v>110</v>
      </c>
      <c r="F6" s="205" t="s">
        <v>111</v>
      </c>
      <c r="H6" s="181"/>
      <c r="I6" s="181"/>
      <c r="J6" s="181"/>
      <c r="K6" s="181"/>
      <c r="L6" s="181"/>
      <c r="M6" s="181"/>
      <c r="N6" s="181"/>
    </row>
    <row r="7" spans="2:14">
      <c r="B7" s="67" t="s">
        <v>112</v>
      </c>
      <c r="C7" s="67" t="str">
        <f>IF('Preliminary Engineering - All'!D5&lt;&gt;"",'Preliminary Engineering - All'!D5,"")</f>
        <v/>
      </c>
      <c r="D7" s="177" t="str">
        <f>IF(C7&lt;&gt;"",$D$5,"")</f>
        <v/>
      </c>
      <c r="E7" s="189"/>
      <c r="F7" s="178" t="str">
        <f>IF(C7="",$F$5,"")</f>
        <v>û</v>
      </c>
      <c r="H7" t="s">
        <v>113</v>
      </c>
    </row>
    <row r="8" spans="2:14">
      <c r="B8" s="67" t="s">
        <v>114</v>
      </c>
      <c r="C8" s="67" t="str">
        <f>IF('Preliminary Engineering - All'!D6&lt;&gt;"",'Preliminary Engineering - All'!D6,"")</f>
        <v/>
      </c>
      <c r="D8" s="177" t="str">
        <f>IF(C8&lt;&gt;"",$D$5,"")</f>
        <v/>
      </c>
      <c r="E8" s="189"/>
      <c r="F8" s="178" t="str">
        <f>IF(C8="",$F$5,"")</f>
        <v>û</v>
      </c>
      <c r="H8" t="str">
        <f>IF(OR('All STP Projects'!M22=TRUE,'All STP Projects'!M23=TRUE,'All STP Projects'!M24=TRUE,'All STP Projects'!M25=TRUE,'All STP Projects'!M26=TRUE,'All STP Projects'!N22=TRUE,'All STP Projects'!N23=TRUE,'All STP Projects'!N24=TRUE,'All STP Projects'!N25=TRUE),"STP Shared Fund",H23)</f>
        <v>TBD</v>
      </c>
      <c r="L8" t="s">
        <v>115</v>
      </c>
    </row>
    <row r="9" spans="2:14" ht="5.25" customHeight="1">
      <c r="D9" s="177"/>
      <c r="E9" s="189"/>
      <c r="F9" s="178"/>
    </row>
    <row r="10" spans="2:14">
      <c r="B10" s="67" t="s">
        <v>116</v>
      </c>
      <c r="C10" s="67" t="str">
        <f>H8</f>
        <v>TBD</v>
      </c>
      <c r="D10" s="177" t="str">
        <f>IF(OR(C10="TBD",C10="Unclear"),"",D5)</f>
        <v/>
      </c>
      <c r="E10" s="189" t="str">
        <f>IF(C10="Unclear",E5,"")</f>
        <v/>
      </c>
      <c r="F10" s="178" t="str">
        <f>IF(C10="TBD",F5,"")</f>
        <v>û</v>
      </c>
      <c r="H10" t="str">
        <f>IF(H8="STP Shared Fund", 'All STP Projects'!M20,IF('Bicycle Facility Projects'!D5&lt;&gt;"","Bicycle Facility",IF('Demonstration Projects'!D5&lt;&gt;"","Demonstration",IF('Direct Emissions Reductions'!F5&lt;&gt;"","Direct Emissions Reduction",IF('Other Projects'!D4&lt;&gt;"","Other", IF(OR('Road Projects'!M25=TRUE,'Road Projects'!M26=TRUE,'Road Projects'!M27=TRUE,'Road Projects'!M28=TRUE,'Road Projects'!M29=TRUE,'Road Projects'!M30=TRUE),"Bottleneck Elimination",IF(OR('Road Projects'!M19=TRUE,'Road Projects'!M20=TRUE,'Road Projects'!M21=TRUE,'Road Projects'!M22=TRUE,'Road Projects'!M23=TRUE),"Intersection Improvement",IF('Signal Interconnects'!D5&lt;&gt;"","Signal Interconnect",H13))))))))</f>
        <v>Unable to determine</v>
      </c>
      <c r="L10" t="str">
        <f>IF('Preliminary Engineering - All'!D9="Pick One",IF('Preliminary Engineering - All'!D22="Pick One","Not Provided","Transit"),"Highway")</f>
        <v>Not Provided</v>
      </c>
    </row>
    <row r="11" spans="2:14">
      <c r="B11" s="67" t="s">
        <v>117</v>
      </c>
      <c r="C11" s="67" t="str">
        <f>IF(H10="TBD",IF(H24="Unclear","Unclear",H24),H10)</f>
        <v>Unable to determine</v>
      </c>
      <c r="D11" s="177" t="str">
        <f>IF(OR(C11="Multiple",C11="Unclear", C11="Unable to determine"),"",D5)</f>
        <v/>
      </c>
      <c r="E11" s="189" t="str">
        <f>IF(C11="Multiple",E5,"")</f>
        <v/>
      </c>
      <c r="F11" s="178" t="str">
        <f>IF(OR(C11="Unclear",C11="Unable to determine"),F5,"")</f>
        <v>û</v>
      </c>
      <c r="H11" t="s">
        <v>118</v>
      </c>
      <c r="L11" t="str">
        <f>IF(L10="Highway",'Preliminary Engineering - All'!D9,IF(L10="Transit",'Preliminary Engineering - All'!D22,"Not Provided"))</f>
        <v>Not Provided</v>
      </c>
    </row>
    <row r="12" spans="2:14" ht="4.5" customHeight="1">
      <c r="D12" s="177"/>
      <c r="E12" s="189"/>
      <c r="F12" s="178"/>
    </row>
    <row r="13" spans="2:14">
      <c r="B13" s="2" t="s">
        <v>119</v>
      </c>
      <c r="C13" s="67" t="str">
        <f>L11</f>
        <v>Not Provided</v>
      </c>
      <c r="D13" s="177" t="str">
        <f>IF(C13&lt;&gt;"Not Provided",D5,"")</f>
        <v/>
      </c>
      <c r="E13" s="189"/>
      <c r="F13" s="178" t="str">
        <f>IF(C13="Not Provided",F5,"")</f>
        <v>û</v>
      </c>
      <c r="H13" t="str">
        <f>IF('Transit Projects'!D7="CMAQ: Facility improvement","Transit Facility Improvement",IF('Transit Projects'!D7="CMAQ: Service and Equipment","Transit Service and Equipment",IF('Transit Projects'!D7="CMAQ: Access to Transit","Access to Transit",IF('Transit Projects'!D7="Application is for both CMAQ and/or STP-SF","Transit","Unable to determine"))))</f>
        <v>Unable to determine</v>
      </c>
      <c r="L13" t="s">
        <v>120</v>
      </c>
    </row>
    <row r="14" spans="2:14" ht="33" customHeight="1">
      <c r="B14" s="2" t="s">
        <v>121</v>
      </c>
      <c r="C14" s="2" t="str">
        <f>IF(C13="Not Provided","Unable to determine status",IF(OR(L11="Complete",L11="Nearly Complete"),"Design (Phase 2) Engineering, Land Acquisition, and Construction/CE",IF(L11="Substantially Complete","Land Acquisition and Construction/CE",IF(L11="Underway","Construction/CE",IF(L11="Not Started","Only Preliminary (Phase 1) Engineering is eligible for funding if the applicant is a Cohort 4 community or the project is wholly located within a Cohort 4 community (see application booklet for details).",IF(L11="N/A", "Unable to determine status."))))))</f>
        <v>Unable to determine status</v>
      </c>
      <c r="D14" s="177" t="str">
        <f>IF(D13=D5,D5,"")</f>
        <v/>
      </c>
      <c r="E14" s="189"/>
      <c r="F14" s="178" t="str">
        <f>IF(F13=F5,F5,"")</f>
        <v>û</v>
      </c>
      <c r="H14" t="str">
        <f>IF('Bicycle Facility Projects'!D10="Pick One","next","Bicycle Facility")</f>
        <v>next</v>
      </c>
      <c r="I14" t="s">
        <v>122</v>
      </c>
      <c r="L14" s="86" t="str">
        <f>IF(COUNTIF('All STP Projects'!D33:K33,"&gt;0")&gt;0,"yes","no")</f>
        <v>no</v>
      </c>
      <c r="M14" s="86"/>
      <c r="N14" s="86"/>
    </row>
    <row r="15" spans="2:14" ht="8.25" customHeight="1">
      <c r="D15" s="177"/>
      <c r="E15" s="189"/>
      <c r="F15" s="178"/>
      <c r="H15" t="str">
        <f>IF('Demonstration Projects'!D9="","next","Demonstration")</f>
        <v>next</v>
      </c>
      <c r="I15" t="s">
        <v>123</v>
      </c>
    </row>
    <row r="16" spans="2:14" ht="22.5" customHeight="1">
      <c r="B16" s="393" t="s">
        <v>124</v>
      </c>
      <c r="C16" s="393"/>
      <c r="D16" s="393"/>
      <c r="E16" s="393"/>
      <c r="F16" s="393"/>
      <c r="H16" t="str">
        <f>IF('Direct Emissions Reductions'!F9="","next","Direct Emissions Reduction")</f>
        <v>next</v>
      </c>
      <c r="I16" t="s">
        <v>125</v>
      </c>
      <c r="L16" t="str">
        <f>IF(COUNTIF('All STP Projects'!M39:M41,"true")&lt;3,"Did not acknowledge","ok")</f>
        <v>Did not acknowledge</v>
      </c>
    </row>
    <row r="17" spans="2:12" ht="33" customHeight="1">
      <c r="B17" s="394" t="str">
        <f>IF(C10&lt;&gt;"STP Shared Fund","N/A",IF('All STP Projects'!D9=1,"The project is eligible if the total project cost (all phases/fund sources) is greater than $5 million.",IF('All STP Projects'!D9="Pick one","Please complete question 3 on the All STP Projects worksheet to determine eligibility","The project appears to be eligible, based on participation of multiple partners.")))</f>
        <v>N/A</v>
      </c>
      <c r="C17" s="394"/>
      <c r="D17" s="177" t="str">
        <f>IF(C10&lt;&gt;"STP Shared Fund","",IF('All STP Projects'!D9=1,D5,IF('All STP Projects'!D9="Pick one","",D5)))</f>
        <v/>
      </c>
      <c r="E17" s="189"/>
      <c r="F17" s="178" t="str">
        <f>IF(C10&lt;&gt;"STP Shared Fund","",IF('All STP Projects'!D9=1,"",IF('All STP Projects'!D9="Pick one",F5,"")))</f>
        <v/>
      </c>
      <c r="H17" t="str">
        <f>IF('Other Projects'!D6="","next","Other CMAQ")</f>
        <v>next</v>
      </c>
      <c r="I17" t="s">
        <v>126</v>
      </c>
      <c r="L17" t="str">
        <f>IF(L16="ok",IF('All STP Projects'!D35&lt;&gt;"Yes","Did not acknowledge","ok"),"Did not acknowledge")</f>
        <v>Did not acknowledge</v>
      </c>
    </row>
    <row r="18" spans="2:12" ht="33" customHeight="1">
      <c r="B18" s="381" t="str">
        <f>IF(C10&lt;&gt;"STP Shared Fund","N/A",IF(AND('All STP Projects'!D11="Yes/No",'All STP Projects'!D12="Yes/No"),"Please complete question 4 on the All STP Projects worksheet to determine eligibility based on inclusion in plans.",IF(OR('All STP Projects'!D11="Yes",'All STP Projects'!D12="Yes"),"The project appears to be eligilbe based on inclusion in plans.",IF(AND('All STP Projects'!D11="No",'All STP Projects'!D12="No"), "The project appears to be ineligible for STP funding based on inclusion in plans.", IF(AND('All STP Projects'!D11="No",'All STP Projects'!D12="Yes/No"),"Please complete all parts of question 4 on the All STP Projects worksheet to determine eligibility based on inclusion in plans.",IF(AND('All STP Projects'!D11="Yes/No",'All STP Projects'!D12="No"),"Please complete all parts of question 4 on the All STP Projects worksheet to determine eligibility based on inclusion in plans."))))))</f>
        <v>N/A</v>
      </c>
      <c r="C18" s="381"/>
      <c r="D18" s="177" t="str">
        <f>IF(C10&lt;&gt;"STP Shared Fund","",IF(AND('All STP Projects'!D11="Yes/No",'All STP Projects'!D12="Yes/No"),"",IF(OR('All STP Projects'!D11="Yes",'All STP Projects'!D12="Yes"),D5,IF(AND('All STP Projects'!D11="No",'All STP Projects'!D12="No"), "", IF(AND('All STP Projects'!D11="No",'All STP Projects'!D12="Yes/No"),"",IF(AND('All STP Projects'!D11="Yes/No",'All STP Projects'!D12="No"),""))))))</f>
        <v/>
      </c>
      <c r="E18" s="189" t="str">
        <f>IF(C10&lt;&gt;"STP Shared Fund","",IF(AND('All STP Projects'!D11="Yes/No",'All STP Projects'!D12="Yes/No"),"",IF(OR('All STP Projects'!D11="Yes",'All STP Projects'!D12="Yes"),"",IF(AND('All STP Projects'!D11="No",'All STP Projects'!D12="No"), E5, IF(AND('All STP Projects'!D11="No",'All STP Projects'!D12="Yes/No"),"",IF(AND('All STP Projects'!D11="Yes/No",'All STP Projects'!D12="No"),""))))))</f>
        <v/>
      </c>
      <c r="F18" s="178" t="str">
        <f>IF(C10&lt;&gt;"STP Shared Fund","",IF(AND('All STP Projects'!D11="Yes/No",'All STP Projects'!D12="Yes/No"),F5,IF(OR('All STP Projects'!D11="Yes",'All STP Projects'!D12="Yes"),"",IF(AND('All STP Projects'!D11="No",'All STP Projects'!D12="No"), "", IF(AND('All STP Projects'!D11="No",'All STP Projects'!D12="Yes/No"),F5,IF(AND('All STP Projects'!D11="Yes/No",'All STP Projects'!D12="No"),F5))))))</f>
        <v/>
      </c>
      <c r="H18" t="str">
        <f>IF(OR('Road Projects'!M19=TRUE,'Road Projects'!M20=TRUE,'Road Projects'!M21=TRUE,'Road Projects'!M22=TRUE,'Road Projects'!M23=TRUE),"Intersection Improvement",IF(OR('Road Projects'!M25=TRUE,'Road Projects'!M26=TRUE,'Road Projects'!M27=TRUE,'Road Projects'!M28=TRUE,'Road Projects'!M29=TRUE,'Road Projects'!M30=TRUE),"Bottleneck Elimination","next"))</f>
        <v>next</v>
      </c>
      <c r="I18" t="s">
        <v>127</v>
      </c>
    </row>
    <row r="19" spans="2:12" ht="45" customHeight="1">
      <c r="B19" s="381" t="str">
        <f>IF(H8&lt;&gt;"STP Shared Fund","N/A",IF(AND('All STP Projects'!P46=0,'All STP Projects'!P50=0),"It appears that all required and optional questions on the All STP Projects worksheet are complete.",IF(AND('All STP Projects'!P46&gt;0,'All STP Projects'!P50=0),CONCATENATE("Please review the All STP Projects worksheet.  It appears that at least ",'All STP Projects'!P46," required questions are incomplete."),IF(AND('All STP Projects'!P46=0,'All STP Projects'!P50&gt;0),CONCATENATE("Please review the All STP Projects worksheet.  It appears that ",'All STP Projects'!P50," optional questions are incomplete."),IF(AND('All STP Projects'!P46&gt;0,'All STP Projects'!P50&gt;0),CONCATENATE("Please review the All STP Projects worksheet.  It appears that at least ",'All STP Projects'!P46," required questions and ",'All STP Projects'!P50," optional questions are incomplete."),"")))))</f>
        <v>N/A</v>
      </c>
      <c r="C19" s="381"/>
      <c r="D19" s="177" t="str">
        <f>IF(AND('All STP Projects'!P46=0,'All STP Projects'!P50=0),D5,"")</f>
        <v/>
      </c>
      <c r="E19" s="189" t="str">
        <f>IF(AND('All STP Projects'!P46=0,'All STP Projects'!P50&gt;0),E5,"")</f>
        <v/>
      </c>
      <c r="F19" s="178" t="str">
        <f>IF(B19="N/A","",IF('All STP Projects'!P46&gt;0,F5,""))</f>
        <v/>
      </c>
      <c r="H19" t="str">
        <f>IF('Signal Interconnects'!D9="","next","Signal Interconnect")</f>
        <v>next</v>
      </c>
      <c r="I19" t="s">
        <v>128</v>
      </c>
    </row>
    <row r="20" spans="2:12" ht="47.1" customHeight="1">
      <c r="B20" s="381" t="str">
        <f>IF(H8&lt;&gt;"STP Shared Fund","N/A",IF('All STP Projects'!D32="No","You indicated that you cannot accept partial funding for any phase(s) of the project.",IF(AND('All STP Projects'!D32="Yes",L14="no"),"You indicated that you would accept partial funding, but did not indicate the minimum acceptable partial funding amount(s), therefore no partial funding will be considered.",IF(AND('All STP Projects'!D32="Yes",L14="yes",L16&lt;&gt;"ok"),"You indicated that you would accept partial funding, but did not acknowledge all conditions for accepting partial funding. Please complete all sections of question 8 on the All STP Projects worksheet in order to be considered for partial funding.",IF(AND('All STP Projects'!D32="Yes",L14="yes",L17&lt;&gt;"ok"),CONCATENATE("You indicated that you would accept partial funding, ","but did not indicate that you could fill the funding gap with another fund source. ","Please complete all sections of question 8 on the All STP Projects worksheet in order to be considered for partial funding."), IF(AND('All STP Projects'!D32="Yes", L14="yes",L16="ok", L17="ok"),"You indicated that you can accept partial funding for at least one phase of the project and acknowledged all conditions for partial funding.",IF('All STP Projects'!D32="Yes/No","Unable to determine your willingness to accept partial funding.", "")))))))</f>
        <v>N/A</v>
      </c>
      <c r="C20" s="381"/>
      <c r="D20" s="177" t="str">
        <f>IF(AND('All STP Projects'!D32="yes",L14="yes",L16="ok",L17="ok"),D5,"")</f>
        <v/>
      </c>
      <c r="E20" s="189" t="str">
        <f>IF('All STP Projects'!D32="No",E5,"")</f>
        <v/>
      </c>
      <c r="F20" s="178" t="str">
        <f>IF(B20="N/A","",IF('All STP Projects'!D32="No","",IF(OR('Summary and Error Checking'!L14="No",'Summary and Error Checking'!L16&lt;&gt;"ok",'Summary and Error Checking'!L17&lt;&gt;"ok",'All STP Projects'!D32="Yes/No"),'Summary and Error Checking'!F5,"")))</f>
        <v/>
      </c>
      <c r="H20" t="str">
        <f>IF('Transit Projects'!D12="","next","Transit Service")</f>
        <v>next</v>
      </c>
      <c r="I20" t="s">
        <v>129</v>
      </c>
    </row>
    <row r="21" spans="2:12" ht="22.5" customHeight="1">
      <c r="B21" s="399" t="s">
        <v>130</v>
      </c>
      <c r="C21" s="399"/>
      <c r="D21" s="399"/>
      <c r="E21" s="399"/>
      <c r="F21" s="399"/>
      <c r="H21" t="str">
        <f>IF('Transit Projects'!D26="","next","Commuter Parking")</f>
        <v>next</v>
      </c>
      <c r="I21" t="s">
        <v>131</v>
      </c>
    </row>
    <row r="22" spans="2:12" ht="33" customHeight="1">
      <c r="B22" s="381" t="str">
        <f>IF(OR('All STP Projects'!M20="Bike/Ped Barrier Elimination",'All STP Projects'!M20="Multiple"),IF(AND('Bike Ped Barrier Elimination'!O73=0,'Bike Ped Barrier Elimination'!O76=0),"It appears that all required and optional questions on the Bike Ped Barrier Elimination worksheet are complete.",IF(AND('Bike Ped Barrier Elimination'!O73&gt;0,'Bike Ped Barrier Elimination'!O76=0),CONCATENATE("Please review the Bike Ped Barrier Elimination worksheet.  It appears that at least ",'Bike Ped Barrier Elimination'!O73," required questions are incomplete."),IF(AND('Bike Ped Barrier Elimination'!O73=0,'Bike Ped Barrier Elimination'!O76&gt;0),CONCATENATE("Please review the Bike Ped Barrier Elimination worksheet.  It appears that ",'Bike Ped Barrier Elimination'!O76," optional questions may be incomplete."),IF(AND('Bike Ped Barrier Elimination'!O73&gt;0,'Bike Ped Barrier Elimination'!O76&gt;0),CONCATENATE("Please review the Bike Ped Barrier Elimination worksheet.  It appears that at least ",'Bike Ped Barrier Elimination'!O73," required questions and ",'Bike Ped Barrier Elimination'!O76," optional questions are incomplete."),"")))),"N/A")</f>
        <v>N/A</v>
      </c>
      <c r="C22" s="381"/>
      <c r="D22" s="179" t="str">
        <f>IF(B22="N/A","",IF(AND('Bike Ped Barrier Elimination'!O73=0,'Bike Ped Barrier Elimination'!O76=0),D5,""))</f>
        <v/>
      </c>
      <c r="E22" s="188" t="str">
        <f>IF(B22="N/A","",IF(AND('Bike Ped Barrier Elimination'!O73=0,'Bike Ped Barrier Elimination'!O76=0),"",IF(AND('Bike Ped Barrier Elimination'!O73&gt;0,'Bike Ped Barrier Elimination'!O76=0),"",IF(AND('Bike Ped Barrier Elimination'!O73=0,'Bike Ped Barrier Elimination'!O76&gt;0),E5,""))))</f>
        <v/>
      </c>
      <c r="F22" s="180" t="str">
        <f>IF(B22="N/A","",IF(AND('Bike Ped Barrier Elimination'!O73=0,'Bike Ped Barrier Elimination'!O76=0),"",IF('Bike Ped Barrier Elimination'!O73&gt;0,F5,"")))</f>
        <v/>
      </c>
      <c r="H22" t="str">
        <f>IF('Transit Projects'!C59="","next","Transit Station")</f>
        <v>next</v>
      </c>
      <c r="I22" t="s">
        <v>132</v>
      </c>
    </row>
    <row r="23" spans="2:12" ht="49.5" customHeight="1">
      <c r="B23" s="381" t="str">
        <f>IF(OR('All STP Projects'!M20="Bike/Ped Barrier Elimination",'All STP Projects'!M20="Multiple"),IF(AND('Bike Ped Barrier Elimination'!D55="",'Bike Ped Barrier Elimination'!D59="",'Bike Ped Barrier Elimination'!D62=""),"You must identify the railroad (question 11), road (question 12), or water (question 13) barrier that will be eliminated by the project.  Projects in this catergory that do not eliminate a barrier are not eligible for funding consideration.","You have identified at least one barrier to be eliminated by the project."),"N/A")</f>
        <v>N/A</v>
      </c>
      <c r="C23" s="381"/>
      <c r="D23" s="179" t="str">
        <f>IF(B22="N/A","",IF(OR('Bike Ped Barrier Elimination'!D55&lt;&gt;"",'Bike Ped Barrier Elimination'!D59&lt;&gt;"",'Bike Ped Barrier Elimination'!D62&lt;&gt;""),D5,""))</f>
        <v/>
      </c>
      <c r="F23" s="180" t="str">
        <f>IF(B22="N/A","",IF(AND('Bike Ped Barrier Elimination'!D55="",'Bike Ped Barrier Elimination'!D59="",'Bike Ped Barrier Elimination'!D62=""),F5,""))</f>
        <v/>
      </c>
      <c r="H23" t="str">
        <f>IF(OR(H14&lt;&gt;"next", H15&lt;&gt;"next",H16&lt;&gt;"next",H17&lt;&gt;"next",H18&lt;&gt;"next",H19&lt;&gt;"next",H20&lt;&gt;"next",H21&lt;&gt;"next",H22&lt;&gt;"next"),"CMAQ/TAP-L","TBD")</f>
        <v>TBD</v>
      </c>
    </row>
    <row r="24" spans="2:12" ht="15">
      <c r="B24" s="399" t="s">
        <v>133</v>
      </c>
      <c r="C24" s="399"/>
      <c r="D24" s="399"/>
      <c r="E24" s="399"/>
      <c r="F24" s="399"/>
      <c r="H24" t="str">
        <f>IF(H14&lt;&gt;"next",H14,IF(H15&lt;&gt;"next",H15,IF(H16&lt;&gt;"next",H16,IF(H17&lt;&gt;"next",H17,IF(H18&lt;&gt;"next",H18,IF(H19&lt;&gt;"next",H19,IF(H20&lt;&gt;"next",H20,IF(H21&lt;&gt;"next",H21,IF(H22&lt;&gt;"next",H22,"Unclear")))))))))</f>
        <v>Unclear</v>
      </c>
    </row>
    <row r="25" spans="2:12" ht="33" customHeight="1">
      <c r="B25" s="394" t="str">
        <f>IF(OR('All STP Projects'!M20="Bus Speed Improvements",'All STP Projects'!M20="Multiple"),IF(AND('Transit Projects'!U172,'Transit Projects'!U176=0),"It appears that all required and optional questions on the Transit Projects worksheet are complete.",IF(AND('Transit Projects'!U172&gt;0,'Transit Projects'!U176=0),CONCATENATE("Please review the Transit Projects worksheet.  It appears that at least ",'Transit Projects'!U172," required questions for this project type are incomplete."),IF(AND('Transit Projects'!U172=0,'Transit Projects'!U176&gt;0),CONCATENATE("Please review the Transit Projects  worksheet.  It appears that ",'Transit Projects'!U176," optional questions for this project types may be incomplete."),IF(AND('Transit Projects'!U172&gt;0,'Transit Projects'!U176&gt;0),CONCATENATE("Please review the Transit Projects worksheet.  It appears that at least ",'Transit Projects'!U172," required questions and ",'Transit Projects'!U176," optional questions for this project type are incomplete."),"")))),"N/A")</f>
        <v>N/A</v>
      </c>
      <c r="C25" s="394"/>
      <c r="D25" s="179" t="str">
        <f>IF(B25="N/A","",IF(AND('Transit Projects'!U172=0,'Transit Projects'!U176=0),D5,""))</f>
        <v/>
      </c>
      <c r="E25" s="188" t="str">
        <f>IF(B25="N/A","",IF(AND('Transit Projects'!U172=0,'Transit Projects'!U176=0),"",IF(AND('Transit Projects'!U172&gt;0,'Transit Projects'!U176=0),"",IF(AND('Transit Projects'!U172=0,'Transit Projects'!U176&gt;0),E5,""))))</f>
        <v/>
      </c>
      <c r="F25" s="180" t="str">
        <f>IF(B25="N/A","",IF(AND('Transit Projects'!U172=0,'Transit Projects'!U176=0),"",IF('Transit Projects'!U172&gt;0,F5,"")))</f>
        <v/>
      </c>
    </row>
    <row r="26" spans="2:12" ht="33" customHeight="1">
      <c r="B26" s="381" t="str">
        <f>IF(OR('All STP Projects'!M20="Bus Speed Improvements",'All STP Projects'!M20="Multiple"),IF('Transit Projects'!T12=1,"You must provide at least one bus route in order to be considered for funding in this category.","You have identified at least one bus route to be improved by this project."),"N/A")</f>
        <v>N/A</v>
      </c>
      <c r="C26" s="381"/>
      <c r="D26" s="177" t="str">
        <f>IF(B26="N/A","",IF('Transit Projects'!T12&lt;&gt;1,D5,""))</f>
        <v/>
      </c>
      <c r="F26" s="180" t="str">
        <f>IF(B26="N/A","",IF('Transit Projects'!T12=1,F5,""))</f>
        <v/>
      </c>
    </row>
    <row r="27" spans="2:12" ht="33" customHeight="1">
      <c r="B27" s="381" t="str">
        <f>IF(OR('All STP Projects'!M20="Bus Speed Improvements",'All STP Projects'!M20="Multiple"),IF('Transit Projects'!T10="not eligible","It appears that the project may be ineligible because all bus routes have current on-time percentages of 90% or higher.","The project appears to be eligible based on the current on-time performance percentages provided."),"N/A")</f>
        <v>N/A</v>
      </c>
      <c r="C27" s="381"/>
      <c r="D27" s="179" t="str">
        <f>IF(B26="N/A","",IF('Transit Projects'!T10="eligible",D5,""))</f>
        <v/>
      </c>
      <c r="F27" s="180" t="str">
        <f>IF(B26="N/A","",IF('Transit Projects'!T10="not eligible",F5,""))</f>
        <v/>
      </c>
    </row>
    <row r="28" spans="2:12" ht="15">
      <c r="B28" s="399" t="s">
        <v>134</v>
      </c>
      <c r="C28" s="399"/>
      <c r="D28" s="399"/>
      <c r="E28" s="399"/>
      <c r="F28" s="399"/>
    </row>
    <row r="29" spans="2:12" ht="33" customHeight="1">
      <c r="B29" s="381" t="str">
        <f>IF(OR('All STP Projects'!M20="Bridge",'All STP Projects'!M20="Multiple"),IF(AND('Bridge Projects'!O79=0,'Bridge Projects'!O83=0),"It appears that all required and optional questions on the Bridge Projects worksheet are complete.",IF(AND('Bridge Projects'!O79&gt;0,'Bridge Projects'!O83=0),CONCATENATE("Please review the Bridge Projects worksheet.  It appears that at least ",'Bridge Projects'!O79," required questions are incomplete."),IF(AND('Bridge Projects'!O79=0,'Bridge Projects'!O83&gt;0),CONCATENATE("Please review the Bridge Projects worksheet.  It appears that ",'Bridge Projects'!O83," optional questions may be incomplete."),IF(AND('Bridge Projects'!O79&gt;0,'Bridge Projects'!O83&gt;0),CONCATENATE("Please review the Bridge Projects worksheet.  It appears that at least ",'Bridge Projects'!O79," required questions and ",'Bridge Projects'!O83," optional questions are incomplete."),"")))),"N/A")</f>
        <v>N/A</v>
      </c>
      <c r="C29" s="381"/>
      <c r="D29" s="179" t="str">
        <f>IF(B29="N/A","",IF(AND('Bridge Projects'!O79=0,'Bridge Projects'!O83=0),D5,""))</f>
        <v/>
      </c>
      <c r="E29" s="188" t="str">
        <f>IF(B29="N/A","",IF(AND('Bridge Projects'!O79=0,'Bridge Projects'!O83=0),"",IF(AND('Bridge Projects'!O79&gt;0,'Bridge Projects'!O83=0),"",IF(AND('Bridge Projects'!O79=0,'Bridge Projects'!O83&gt;0),E5,""))))</f>
        <v/>
      </c>
      <c r="F29" s="180" t="str">
        <f>IF(B29="N/A","",IF(AND('Bridge Projects'!O79=0,'Bridge Projects'!O83=0),"",IF('Bridge Projects'!O79&gt;0,F8,"")))</f>
        <v/>
      </c>
    </row>
    <row r="30" spans="2:12" ht="33" customHeight="1">
      <c r="B30" s="381" t="str">
        <f>IF(OR('All STP Projects'!M20="Bridge",'All STP Projects'!M20="Multiple"),IF(AND('Bridge Projects'!D54="",'Bridge Projects'!E53="",'Bridge Projects'!F53="",'Bridge Projects'!G53="",'Bridge Projects'!H53="",'Bridge Projects'!I53=""),"You must provide at least one NBI Structure Number in order to be considered for funding in this category.","You have identified at least one NBI Structure to be improved by this project."),"N/A")</f>
        <v>N/A</v>
      </c>
      <c r="C30" s="381"/>
      <c r="D30" s="179" t="str">
        <f>IF(B30="N/A","",IF(OR('Bridge Projects'!D54&lt;&gt;"",'Bridge Projects'!E53&lt;&gt;"",'Bridge Projects'!F53&lt;&gt;"",'Bridge Projects'!G53&lt;&gt;"",'Bridge Projects'!H53&lt;&gt;"",'Bridge Projects'!I53&lt;&gt;""),D5,""))</f>
        <v/>
      </c>
      <c r="F30" s="180" t="str">
        <f>IF(B30="N/A","",IF(AND('Bridge Projects'!D54="",'Bridge Projects'!E53="",'Bridge Projects'!F53="",'Bridge Projects'!G53="",'Bridge Projects'!H53="",'Bridge Projects'!I53=""),F5,""))</f>
        <v/>
      </c>
    </row>
    <row r="31" spans="2:12" ht="33" customHeight="1">
      <c r="B31" s="381" t="str">
        <f>IF(OR('All STP Projects'!M20="Bridge",'All STP Projects'!M20="Multiple"),IF('Bridge Projects'!T54&gt;80,"The project appears to be ineligible, based on the average sufficiency rating being greater than 80.",IF('Bridge Projects'!T54=0,"Eligibility cannot be determined because sufficiency ratings were not provided.","The project appears to be eligible based on the average sufficiency rating being 80 or less.")),"N/A")</f>
        <v>N/A</v>
      </c>
      <c r="C31" s="381"/>
      <c r="D31" s="179" t="str">
        <f>IF(B31="N/A","",IF(AND('Bridge Projects'!T54&lt;&gt;0,'Bridge Projects'!T54&lt;=80),D5,""))</f>
        <v/>
      </c>
      <c r="E31" s="188" t="str">
        <f>IF(B31="N/A","",IF('Bridge Projects'!T54=0,E5,""))</f>
        <v/>
      </c>
      <c r="F31" s="180" t="str">
        <f>IF(B31="N/A","",IF('Bridge Projects'!T54&gt;80,F5,""))</f>
        <v/>
      </c>
    </row>
    <row r="32" spans="2:12" ht="15">
      <c r="B32" s="399" t="s">
        <v>135</v>
      </c>
      <c r="C32" s="399"/>
      <c r="D32" s="399"/>
      <c r="E32" s="399"/>
      <c r="F32" s="399"/>
    </row>
    <row r="33" spans="2:6" ht="33" customHeight="1">
      <c r="B33" s="394" t="str">
        <f>IF(OR('All STP Projects'!M20="Hwy-Rail Grade Crossing",'All STP Projects'!M20="Multiple"),IF(AND('Rail-Hwy Crossings'!O63=0,'Rail-Hwy Crossings'!O67=0),"It appears that all required and optional questions on the Rail-Hwy Crossings worksheet are complete.",IF(AND('Rail-Hwy Crossings'!O63&gt;0,'Rail-Hwy Crossings'!O67=0),CONCATENATE("Please review the Rail-Hwy Crossings worksheet.  It appears that at least ",'Rail-Hwy Crossings'!O63," required questions are incomplete."),IF(AND('Rail-Hwy Crossings'!O63=0,'Rail-Hwy Crossings'!O67&gt;0),CONCATENATE("Please review the Rail-Hwy Crossings  worksheet.  It appears that ",'Rail-Hwy Crossings'!O67," optional questions may be incomplete."),IF(AND('Rail-Hwy Crossings'!O63&gt;0,'Rail-Hwy Crossings'!O67&gt;0),CONCATENATE("Please review the Rail-Hwy Crossings  worksheet.  It appears that at least ",'Rail-Hwy Crossings'!O63," required questions and ",'Rail-Hwy Crossings'!O67," optional questions are incomplete."),"")))),"N/A")</f>
        <v>N/A</v>
      </c>
      <c r="C33" s="394"/>
      <c r="D33" s="179" t="str">
        <f>IF(B33="N/A","",IF(AND('Rail-Hwy Crossings'!O63=0,'Rail-Hwy Crossings'!O67=0),D5,""))</f>
        <v/>
      </c>
      <c r="E33" s="188" t="str">
        <f>IF(B33="N/A","",IF(AND('Rail-Hwy Crossings'!O63=0,'Rail-Hwy Crossings'!O67=0),"",IF(AND('Rail-Hwy Crossings'!O63&gt;0,'Rail-Hwy Crossings'!O67=0),"",IF(AND('Rail-Hwy Crossings'!O63=0,'Rail-Hwy Crossings'!O67&gt;0),E5,""))))</f>
        <v/>
      </c>
      <c r="F33" s="180" t="str">
        <f>IF(B33="N/A","",IF(AND('Rail-Hwy Crossings'!O63=0,'Rail-Hwy Crossings'!O67=0),"",IF('Rail-Hwy Crossings'!O63&gt;0,F5,"")))</f>
        <v/>
      </c>
    </row>
    <row r="34" spans="2:6" ht="33" customHeight="1">
      <c r="B34" s="381" t="str">
        <f>IF(OR('All STP Projects'!M20="Hwy-Rail Grade Crossing",'All STP Projects'!M20="Multiple"),IF(AND('Rail-Hwy Crossings'!D51="",'Rail-Hwy Crossings'!F51="",'Rail-Hwy Crossings'!G51="",'Rail-Hwy Crossings'!H51="",'Rail-Hwy Crossings'!I51="",'Rail-Hwy Crossings'!J51=""),"You must provide at least one Grade crossing number in order to be considered for funding in this category.","You have identified at least one grade crossing to be improved by this project."),"N/A")</f>
        <v>N/A</v>
      </c>
      <c r="C34" s="381"/>
      <c r="D34" s="179" t="str">
        <f>IF(B34="N/A","",IF(OR('Rail-Hwy Crossings'!D51&lt;&gt;"",'Rail-Hwy Crossings'!F51&lt;&gt;"",'Rail-Hwy Crossings'!G51&lt;&gt;"",'Rail-Hwy Crossings'!H51&lt;&gt;"",'Rail-Hwy Crossings'!I51&lt;&gt;"",'Rail-Hwy Crossings'!J51&lt;&gt;""),D5,""))</f>
        <v/>
      </c>
      <c r="F34" s="180" t="str">
        <f>IF(B34="N/A","",IF(AND('Rail-Hwy Crossings'!D51="",'Rail-Hwy Crossings'!F51="",'Rail-Hwy Crossings'!G51="",'Rail-Hwy Crossings'!H51="",'Rail-Hwy Crossings'!I51="",'Rail-Hwy Crossings'!J51=""),F5,""))</f>
        <v/>
      </c>
    </row>
    <row r="35" spans="2:6" ht="15">
      <c r="B35" s="399" t="s">
        <v>136</v>
      </c>
      <c r="C35" s="399"/>
      <c r="D35" s="399"/>
      <c r="E35" s="399"/>
      <c r="F35" s="399"/>
    </row>
    <row r="36" spans="2:6" ht="33" customHeight="1">
      <c r="B36" s="394" t="str">
        <f>IF(OR('All STP Projects'!M20="Road Expansion",'All STP Projects'!M20="Road Reconstruction",'All STP Projects'!M20="Multiple"),IF(AND('Road Projects'!R178=0,'Road Projects'!R182=0),"It appears that all required and optional questions on the Road Projects worksheet are complete.",IF(AND('Road Projects'!R178&gt;0,'Road Projects'!R182=0),CONCATENATE("Please review the Road Projects worksheet.  It appears that at least ",'Road Projects'!R178," required questions are incomplete."),IF(AND('Road Projects'!R178=0,'Road Projects'!R182&gt;0),CONCATENATE("Please review the Road Projects worksheet.  It appears that ",'Road Projects'!R182," optional questions may be incomplete."),IF(AND('Road Projects'!R178&gt;0,'Road Projects'!R182&gt;0),CONCATENATE("Please review the Road Projects worksheet.  It appears that at least ",'Road Projects'!R178," required questions and ",'Road Projects'!R182," optional questions are incomplete."),"")))),"N/A")</f>
        <v>N/A</v>
      </c>
      <c r="C36" s="394"/>
      <c r="D36" s="179" t="str">
        <f>IF(B36="N/A","",IF(AND('Road Projects'!R178=0,'Road Projects'!R182=0),D5,""))</f>
        <v/>
      </c>
      <c r="E36" s="188" t="str">
        <f>IF(B36="N/A","",IF(AND('Road Projects'!R178=0,'Road Projects'!R182&lt;&gt;0),E5,""))</f>
        <v/>
      </c>
      <c r="F36" s="180" t="str">
        <f>IF(B36="N/A","",IF(AND('Road Projects'!R178&lt;&gt;0,'Road Projects'!R182&lt;&gt;0),F5,""))</f>
        <v/>
      </c>
    </row>
    <row r="37" spans="2:6" ht="33" customHeight="1">
      <c r="B37" s="381" t="str">
        <f>IF(OR('All STP Projects'!M20="Road Expansion",'All STP Projects'!M20="Road REconstruction",'All STP Projects'!M20="Multiple"),IF(OR('Road Projects'!D59="",'Road Projects'!D60="",'Road Projects'!D61="",'Road Projects'!D62=""),"You must provide information for at least one segment in order to be considered for funding in this category.","You have provided information for at least one road segment to be improved by this project."),"N/A")</f>
        <v>N/A</v>
      </c>
      <c r="C37" s="381"/>
      <c r="D37" s="179" t="str">
        <f>IF(B37="N/A","",IF(OR('Road Projects'!D59&lt;&gt;"",'Road Projects'!D60&lt;&gt;"",'Road Projects'!D61&lt;&gt;"",'Road Projects'!D62&lt;&gt;""),D5,""))</f>
        <v/>
      </c>
      <c r="F37" s="180" t="str">
        <f>IF(B37="N/A","",IF(AND('Road Projects'!D59="",'Road Projects'!D60="",'Road Projects'!D61="",'Road Projects'!D62=""),F5,""))</f>
        <v/>
      </c>
    </row>
    <row r="38" spans="2:6" ht="15">
      <c r="B38" s="399" t="s">
        <v>137</v>
      </c>
      <c r="C38" s="399"/>
      <c r="D38" s="399"/>
      <c r="E38" s="399"/>
      <c r="F38" s="399"/>
    </row>
    <row r="39" spans="2:6" ht="33" customHeight="1">
      <c r="B39" s="394" t="str">
        <f>IF(OR('All STP Projects'!M20="Safety",'All STP Projects'!M20="Multiple"),IF(AND(Safety!U222=0,Safety!U226=0),"It appears that all required and optional questions on the Safety worksheet are complete.",IF(AND(Safety!U222&gt;0,Safety!U226=0),CONCATENATE("Please review the Safety worksheet.  It appears that at least ",Safety!U222," required questions are incomplete."),IF(AND(Safety!U222=0,Safety!U226&gt;0),CONCATENATE("Please review the Safety worksheet.  It appears that ",Safety!U226," optional questions may be incomplete."),IF(AND(Safety!U222&gt;0,Safety!U226&gt;0),CONCATENATE("Please review the Safety worksheet.  It appears that at least ",Safety!U222," required questions and ",Safety!U226," optional questions are incomplete."),"")))),"N/A")</f>
        <v>N/A</v>
      </c>
      <c r="C39" s="394"/>
      <c r="D39" s="179" t="str">
        <f>IF(B39="N/A","",IF(AND(Safety!U222=0,Safety!U226=0),D5,""))</f>
        <v/>
      </c>
      <c r="E39" s="188" t="str">
        <f>IF(B39="N/A","",IF(AND(Safety!U222=0,Safety!U226&lt;&gt;0),E5,""))</f>
        <v/>
      </c>
      <c r="F39" s="180" t="str">
        <f>IF(B39="N/A","",IF(AND(Safety!U222&lt;&gt;0,Safety!U226&lt;&gt;0),F5,""))</f>
        <v/>
      </c>
    </row>
    <row r="40" spans="2:6" ht="33" customHeight="1">
      <c r="B40" s="381" t="str">
        <f>IF(OR('All STP Projects'!M20="Safety",'All STP Projects'!M20="Multiple"),IF(Safety!#REF!=0,"You have not identified any safety improvements, therefore the project may be ineligible in this category.", "You have identified at least one safety improvement."),"N/A")</f>
        <v>N/A</v>
      </c>
      <c r="C40" s="381"/>
      <c r="D40" s="179" t="str">
        <f>IF(B40="N/A","",IF(Safety!#REF!&lt;&gt;0,D5,""))</f>
        <v/>
      </c>
      <c r="F40" s="180" t="str">
        <f>IF(B40="N/A","",IF(Safety!#REF!=0,F5,""))</f>
        <v/>
      </c>
    </row>
    <row r="41" spans="2:6" ht="15">
      <c r="B41" s="399" t="s">
        <v>138</v>
      </c>
      <c r="C41" s="399"/>
      <c r="D41" s="399"/>
      <c r="E41" s="399"/>
      <c r="F41" s="399"/>
    </row>
    <row r="42" spans="2:6" ht="33" customHeight="1">
      <c r="B42" s="394" t="str">
        <f>IF(OR('All STP Projects'!M20="Transit Station, Yard, or Terminal",'All STP Projects'!M20="Multiple"),IF('Transit Projects'!X10="Use this",IF('Transit Projects'!X178="good","It appears that all required and optional questions on the Transit Projects worksheet are complete.",IF(AND('Transit Projects'!Y172&gt;0,'Transit Projects'!Y176=0),CONCATENATE("Please review the Transit Projects worksheet.  It appears that at least ",'Transit Projects'!Y172," required questions for this project type are incomplete."),IF(AND('Transit Projects'!Y172=0,'Transit Projects'!Y176&gt;0),CONCATENATE("Please review the Transit Projects  worksheet.  It appears that ",'Transit Projects'!Y176," optional questions for this project types may be incomplete."),IF(AND('Transit Projects'!Y172&gt;0,'Transit Projects'!Y176&gt;0),CONCATENATE("Please review the Transit Projects worksheet.  It appears that at least ",'Transit Projects'!Y172," required questions and ",'Transit Projects'!Y176," optional questions for this project type are incomplete."),"")))),IF('Transit Projects'!AB10="Use this",IF('Transit Projects'!AB178="good","It appears that all required and optional questions on the Transit Projects worksheet are complete.",IF(AND('Transit Projects'!AC172&gt;0,'Transit Projects'!AC176=0),CONCATENATE("Please review the Transit Projects worksheet.  It appears that at least ",'Transit Projects'!AC172," required questions for this project type are incomplete."),IF(AND('Transit Projects'!AC172=0,'Transit Projects'!AC176&gt;0),CONCATENATE("Please review the Transit Projects  worksheet.  It appears that ",'Transit Projects'!AC176," optional questions for this project types may be incomplete."),IF(AND('Transit Projects'!AC172&gt;0,'Transit Projects'!AC176&gt;0),CONCATENATE("Please review the Transit Projects worksheet.  It appears that at least ",'Transit Projects'!AC172," required questions and ",'Transit Projects'!AC176," optional questions for this project type are incomplete."),"")))))),"N/A")</f>
        <v>N/A</v>
      </c>
      <c r="C42" s="394"/>
      <c r="D42" s="179" t="str">
        <f>IF(B42="N/A","",IF(OR(AND('Transit Projects'!X10="Use this",'Transit Projects'!X178="good"),AND('Transit Projects'!AB10="Use this",'Transit Projects'!AB178="good")),D5,""))</f>
        <v/>
      </c>
      <c r="E42" s="188" t="str">
        <f>IF(B42="N/A","",IF(OR(AND('Transit Projects'!X10="Use this",'Transit Projects'!X178="okay"),AND('Transit Projects'!AB10="Use this",'Transit Projects'!AB178="okay")),E5,""))</f>
        <v/>
      </c>
      <c r="F42" s="180" t="str">
        <f>IF(B42="N/A","",IF(OR(AND('Transit Projects'!X10="Use this",'Transit Projects'!X178="not good"),AND('Transit Projects'!AB10="Use this",'Transit Projects'!AB178="not good")),F5,""))</f>
        <v/>
      </c>
    </row>
    <row r="43" spans="2:6" ht="33" customHeight="1">
      <c r="B43" s="381" t="str">
        <f>IF(OR('All STP Projects'!M20="Transit Station, Yard, or Terminal",'All STP Projects'!M20="Multiple"),IF('Transit Projects'!C59="","You must provide information for at least one station, yard, or terminal component in order to be considered for funding in this category.","You have provided information for at least one station, yard, or terminal component to be improved by this project."),"N/A")</f>
        <v>N/A</v>
      </c>
      <c r="C43" s="381"/>
      <c r="D43" s="179" t="str">
        <f>IF(B43="N/A","",IF('Transit Projects'!C59&lt;&gt;"",D5,""))</f>
        <v/>
      </c>
      <c r="F43" s="180" t="str">
        <f>IF(B43="N/A","",IF('Transit Projects'!C59="",F5,""))</f>
        <v/>
      </c>
    </row>
    <row r="44" spans="2:6" ht="33" customHeight="1">
      <c r="B44" s="381" t="str">
        <f>IF(OR('All STP Projects'!M20="Transit Station, Yard, or Terminal",'All STP Projects'!M20="Multiple"),IF('Transit Projects'!X63&gt;=4,"The project may be ineligible due to the average TERM scoring being too high.", "The project appears to be eligible based on the avereage TERM score."),"N/A")</f>
        <v>N/A</v>
      </c>
      <c r="C44" s="381"/>
      <c r="D44" s="179" t="str">
        <f>IF(B44="N/A","",IF('Transit Projects'!X63&lt;4,D5,""))</f>
        <v/>
      </c>
      <c r="F44" s="180" t="str">
        <f>IF(B44="N/A","",IF('Transit Projects'!X63&gt;=4,F5,""))</f>
        <v/>
      </c>
    </row>
    <row r="45" spans="2:6" ht="15">
      <c r="B45" s="399" t="s">
        <v>139</v>
      </c>
      <c r="C45" s="399"/>
      <c r="D45" s="399"/>
      <c r="E45" s="399"/>
      <c r="F45" s="399"/>
    </row>
    <row r="46" spans="2:6" ht="33" customHeight="1">
      <c r="B46" s="394" t="str">
        <f>IF(OR('All STP Projects'!M20="Truck Route Improvements",'All STP Projects'!M20="Multiple"),IF(AND('Truck Routes'!O100=0,'Truck Routes'!O104=0),"It appears that all required and optional questions on the Truck Routes worksheet are complete.",IF(AND('Truck Routes'!O100&gt;0,'Truck Routes'!O104=0),CONCATENATE("Please review the Truck Routes worksheet.  It appears that at least ",'Truck Routes'!O100," required questions are incomplete."),IF(AND('Truck Routes'!O100=0,'Truck Routes'!O104&gt;0),CONCATENATE("Please review the Truck Routes  worksheet.  It appears that ",'Truck Routes'!O104," optional questions may be incomplete."),IF(AND('Truck Routes'!O100&gt;0,'Truck Routes'!O104&gt;0),CONCATENATE("Please review the Truck Routes worksheet.  It appears that at least ",'Truck Routes'!O100," required questions and ",'Truck Routes'!O104," optional questions are incomplete."),"")))),"N/A")</f>
        <v>N/A</v>
      </c>
      <c r="C46" s="394"/>
      <c r="D46" s="179" t="str">
        <f>IF(B46="N/A","",IF(AND('Truck Routes'!O100=0,'Truck Routes'!O104=0),D5,""))</f>
        <v/>
      </c>
      <c r="E46" s="188" t="str">
        <f>IF(B46="N/A","",IF(AND('Truck Routes'!O100=0,'Truck Routes'!O104=0),"",IF(AND('Truck Routes'!O100&gt;0,'Truck Routes'!O104=0),"",IF(AND('Truck Routes'!O100=0,'Truck Routes'!O104&gt;0),E5,""))))</f>
        <v/>
      </c>
      <c r="F46" s="180" t="str">
        <f>IF(B46="N/A","",IF(AND('Truck Routes'!O100=0,'Truck Routes'!O104=0),"",IF('Truck Routes'!O100&gt;0,F5,"")))</f>
        <v/>
      </c>
    </row>
    <row r="47" spans="2:6" ht="33" customHeight="1">
      <c r="B47" s="381" t="str">
        <f>IF(OR('All STP Projects'!M20="Truck Route Improvements",'All STP Projects'!M20="Multiple"),IF(AND('Truck Routes'!D53="",'Truck Routes'!F53="",'Truck Routes'!G53="",'Truck Routes'!H53="",'Truck Routes'!I53="",'Truck Routes'!J53=""),"You must provide characteristics for at least one road segment in order to be considered for funding in this category.","You have identified at least one road segment to be improved by this project."),"N/A")</f>
        <v>N/A</v>
      </c>
      <c r="C47" s="381"/>
      <c r="D47" s="179" t="str">
        <f>IF(B47="N/A","",IF(OR('Truck Routes'!D53&lt;&gt;"",'Truck Routes'!F53&lt;&gt;"",'Truck Routes'!G415&lt;&gt;"",'Truck Routes'!H53&lt;&gt;"",'Truck Routes'!I53&lt;&gt;"",'Truck Routes'!J53&lt;&gt;""),D5,""))</f>
        <v/>
      </c>
      <c r="F47" s="180" t="str">
        <f>IF(B47="N/A","",IF(AND('Truck Routes'!D53="",'Truck Routes'!F53="",'Truck Routes'!G53="",'Truck Routes'!H53="",'Truck Routes'!I53="",'Truck Routes'!J53=""),F5,""))</f>
        <v/>
      </c>
    </row>
    <row r="48" spans="2:6" ht="33" customHeight="1">
      <c r="B48" s="381" t="str">
        <f>IF(OR('All STP Projects'!M20="Truck Route Improvements",'All STP Projects'!M20="Multiple"),IF(AND('Truck Routes'!D57&lt;2,'Truck Routes'!D59="No",'Truck Routes'!D63="No",'Truck Routes'!D67="No",'Truck Routes'!D70="No",'Truck Routes'!D73="No"),"Routes with less than 2% trucks and no geometric deficiencies are not eligible for funding.","The project appears to be eligible for funding consideration based on the % trucks and/or existence of geometric deficiencies."),"N/A")</f>
        <v>N/A</v>
      </c>
      <c r="C48" s="381"/>
      <c r="D48" s="179" t="str">
        <f>IF(B48="N/A","",IF(OR('Truck Routes'!D57&gt;1.99,'Truck Routes'!D59="Yes",'Truck Routes'!D63="Yes",'Truck Routes'!D67="Yes",'Truck Routes'!D70="Yes",'Truck Routes'!D73="Yes"),D5,""))</f>
        <v/>
      </c>
      <c r="F48" s="180" t="str">
        <f>IF(B48="N/A","",IF(AND('Truck Routes'!D57&lt;2,'Truck Routes'!D59&lt;&gt;"Yes",'Truck Routes'!D63&lt;&gt;"Yes",'Truck Routes'!D67&lt;&gt;"Yes",'Truck Routes'!D70&lt;&gt;"Yes",'Truck Routes'!D73&lt;&gt;"Yes"),F5,""))</f>
        <v/>
      </c>
    </row>
    <row r="49" spans="2:6" ht="21.75" customHeight="1">
      <c r="B49" s="401" t="s">
        <v>140</v>
      </c>
      <c r="C49" s="401"/>
      <c r="D49" s="401"/>
      <c r="E49" s="401"/>
      <c r="F49" s="401"/>
    </row>
    <row r="50" spans="2:6" ht="5.25" customHeight="1">
      <c r="B50" s="208"/>
      <c r="C50" s="208"/>
      <c r="D50" s="208"/>
      <c r="E50" s="208"/>
      <c r="F50" s="208"/>
    </row>
    <row r="51" spans="2:6" ht="15">
      <c r="B51" s="399" t="s">
        <v>141</v>
      </c>
      <c r="C51" s="399"/>
      <c r="D51" s="399"/>
      <c r="E51" s="399"/>
      <c r="F51" s="399"/>
    </row>
    <row r="52" spans="2:6" ht="33" customHeight="1">
      <c r="B52" s="394" t="str">
        <f>IF(H10&lt;&gt;"Bicycle Facility","N/A",IF(AND('Bicycle Facility Projects'!P42=0,'Bicycle Facility Projects'!P45=0),"It appears that all required and optional questions on the Bicycle Facility Projects worksheet are complete.",IF(AND('Bicycle Facility Projects'!P42&gt;0,'Bicycle Facility Projects'!P45=0),CONCATENATE("Please review the Bicycle Facility Projects  worksheet.  It appears that at least ",'Bicycle Facility Projects'!P42," required questions are incomplete."),IF(AND('Bicycle Facility Projects'!P42=0,'Bicycle Facility Projects'!P45&gt;0),CONCATENATE("Please review the Bicycle Facility Projects worksheet.  It appears that ",'Bicycle Facility Projects'!P45," optional questions may be incomplete."),IF(AND('Bicycle Facility Projects'!P42&gt;0,'Bicycle Facility Projects'!P45&gt;0),CONCATENATE("Please review the Bicycle Facility Projects worksheet.  It appears that at least ",'Bicycle Facility Projects'!P42," required questions and ",'Bicycle Facility Projects'!P45," optional questions are incomplete."),"")))))</f>
        <v>N/A</v>
      </c>
      <c r="C52" s="394"/>
      <c r="D52" s="179" t="str">
        <f>IF(B52="N/A","",IF(AND('Bicycle Facility Projects'!P42=0,'Bicycle Facility Projects'!P45=0),D5,""))</f>
        <v/>
      </c>
      <c r="E52" s="188" t="str">
        <f>IF(B52="N/A","",IF(AND('Bicycle Facility Projects'!P42=0,'Bicycle Facility Projects'!P45=0),"",IF(AND('Bicycle Facility Projects'!P42&gt;0,'Bicycle Facility Projects'!P45=0),"",IF(AND('Bicycle Facility Projects'!P42=0,'Bicycle Facility Projects'!P45&gt;0),E5,""))))</f>
        <v/>
      </c>
      <c r="F52" s="180" t="str">
        <f>IF(B52="N/A","",IF(AND('Bicycle Facility Projects'!P42=0,'Bicycle Facility Projects'!P45=0),"",IF('Bicycle Facility Projects'!P42&gt;0,F5,"")))</f>
        <v/>
      </c>
    </row>
    <row r="53" spans="2:6" ht="33" customHeight="1">
      <c r="B53" s="400" t="str">
        <f>IF(H10&lt;&gt;"Bicycle Facility","N/A",IF(OR('Bicycle Facility Projects'!D14="",'Bicycle Facility Projects'!D15="",'Bicycle Facility Projects'!D16="",'Bicycle Facility Projects'!D17="",'Bicycle Facility Projects'!D18="",'Bicycle Facility Projects'!D19=""),"You must provide all information for at least one road segment in order to be considered for funding in this category.","You have provided information for at least one road segment to be improved by this project."))</f>
        <v>N/A</v>
      </c>
      <c r="C53" s="400"/>
      <c r="D53" s="179" t="str">
        <f>IF(B53="N/A","",IF(AND('Bicycle Facility Projects'!D14&lt;&gt;"",'Bicycle Facility Projects'!D15&lt;&gt;"",'Bicycle Facility Projects'!D16&lt;&gt;"",'Bicycle Facility Projects'!D17&lt;&gt;"",'Bicycle Facility Projects'!D18&lt;&gt;"",'Bicycle Facility Projects'!D19&lt;&gt;""),D5,""))</f>
        <v/>
      </c>
      <c r="E53" s="188" t="str">
        <f>IF(B53="N/A","",IF(AND('Bicycle Facility Projects'!D14&lt;&gt;"",'Bicycle Facility Projects'!D15&lt;&gt;"",'Bicycle Facility Projects'!D16&lt;&gt;"",'Bicycle Facility Projects'!D17&lt;&gt;"",'Bicycle Facility Projects'!D18&lt;&gt;"",'Bicycle Facility Projects'!D19&lt;&gt;""),"",IF(OR('Bicycle Facility Projects'!D14&lt;&gt;"",'Bicycle Facility Projects'!D15&lt;&gt;"",'Bicycle Facility Projects'!D16&lt;&gt;"",'Bicycle Facility Projects'!D17&lt;&gt;"",'Bicycle Facility Projects'!D18&lt;&gt;"",'Bicycle Facility Projects'!D19&lt;&gt;""),E5,"")))</f>
        <v/>
      </c>
      <c r="F53" s="180" t="str">
        <f>IF(B53="N/A","",IF(AND('Bicycle Facility Projects'!D14="",'Bicycle Facility Projects'!D15="",'Bicycle Facility Projects'!D16="",'Bicycle Facility Projects'!D17="",'Bicycle Facility Projects'!D18="",'Bicycle Facility Projects'!D19=""),F5,""))</f>
        <v/>
      </c>
    </row>
    <row r="54" spans="2:6" ht="15">
      <c r="B54" s="399" t="s">
        <v>142</v>
      </c>
      <c r="C54" s="399"/>
      <c r="D54" s="399"/>
      <c r="E54" s="399"/>
      <c r="F54" s="399"/>
    </row>
    <row r="55" spans="2:6" ht="33" customHeight="1">
      <c r="B55" s="394" t="str">
        <f>IF(H10&lt;&gt;"Demonstration","N/A",IF(AND('Demonstration Projects'!Q29=0,'Demonstration Projects'!Q32=0),"It appears that all required and optional questions on the Demonstration Projects worksheet are complete.",IF(AND('Demonstration Projects'!Q29&gt;0,'Demonstration Projects'!Q32=0),CONCATENATE("Please review the Demonstration Projects  worksheet.  It appears that at least ",'Demonstration Projects'!Q29," required questions are incomplete."),IF(AND('Demonstration Projects'!Q29=0,'Demonstration Projects'!Q32&gt;0),CONCATENATE("Please review the Demonstration Projects worksheet.  It appears that ",'Demonstration Projects'!Q32," optional questions may be incomplete."),IF(AND('Demonstration Projects'!Q29&gt;0,'Demonstration Projects'!Q32&gt;0),CONCATENATE("Please review the Demonstration Projects worksheet.  It appears that at least ",'Demonstration Projects'!Q29," required questions and ",'Demonstration Projects'!Q32," optional questions are incomplete."),"")))))</f>
        <v>N/A</v>
      </c>
      <c r="C55" s="394"/>
      <c r="D55" s="179" t="str">
        <f>IF(B55="N/A","",IF(AND('Demonstration Projects'!Q29=0,'Demonstration Projects'!Q32=0),D5,""))</f>
        <v/>
      </c>
      <c r="E55" s="188" t="str">
        <f>IF(B55="N/A","",IF(AND('Demonstration Projects'!Q29=0,'Demonstration Projects'!Q32=0),"",IF(AND('Demonstration Projects'!Q29&gt;0,'Demonstration Projects'!Q32=0),"",IF(AND('Demonstration Projects'!Q29=0,'Demonstration Projects'!Q32&gt;0),E5,""))))</f>
        <v/>
      </c>
      <c r="F55" s="180" t="str">
        <f>IF(B55="N/A","",IF(AND('Demonstration Projects'!Q29=0,'Demonstration Projects'!Q32=0),"",IF('Demonstration Projects'!Q29&gt;0,F5,"")))</f>
        <v/>
      </c>
    </row>
    <row r="56" spans="2:6" ht="15">
      <c r="B56" s="399" t="s">
        <v>143</v>
      </c>
      <c r="C56" s="399"/>
      <c r="D56" s="399"/>
      <c r="E56" s="399"/>
      <c r="F56" s="399"/>
    </row>
    <row r="57" spans="2:6" ht="33" customHeight="1">
      <c r="B57" s="394" t="str">
        <f>IF(H10&lt;&gt;"Direct Emissions Reduction","N/A",IF(AND('Direct Emissions Reductions'!AA60=0,'Direct Emissions Reductions'!AA63=0),"It appears that all required and optional questions on the Direct Emissions Reductions worksheet are complete.",IF(AND('Direct Emissions Reductions'!AA60&gt;0,'Direct Emissions Reductions'!AA63=0),CONCATENATE("Please review the Direct Emissions Reductions worksheet.  It appears that at least ",'Direct Emissions Reductions'!AA60," required questions are incomplete."),IF(AND('Direct Emissions Reductions'!AA60=0,'Direct Emissions Reductions'!AA63&gt;0),CONCATENATE("Please review the Direct Emissions Reductions worksheet.  It appears that ",'Direct Emissions Reductions'!AA63," optional questions may be incomplete."),IF(AND('Direct Emissions Reductions'!AA60&gt;0,'Direct Emissions Reductions'!AA63&gt;0),CONCATENATE("Please review the Direct Emissions Reductions worksheet.  It appears that at least ",'Direct Emissions Reductions'!AA60," required questions and ",'Direct Emissions Reductions'!AA63," optional questions are incomplete."),"")))))</f>
        <v>N/A</v>
      </c>
      <c r="C57" s="394"/>
      <c r="D57" s="179" t="str">
        <f>IF(B57="N/A","",IF(AND('Direct Emissions Reductions'!AA60=0,'Direct Emissions Reductions'!AA63=0),D5,""))</f>
        <v/>
      </c>
      <c r="E57" s="188" t="str">
        <f>IF(B57="N/A","",IF(AND('Direct Emissions Reductions'!AA60=0,'Direct Emissions Reductions'!AA63=0),"",IF(AND('Direct Emissions Reductions'!AA60&gt;0,'Direct Emissions Reductions'!AA63=0),"",IF(AND('Direct Emissions Reductions'!AA60=0,'Direct Emissions Reductions'!AA63&gt;0),E5,""))))</f>
        <v/>
      </c>
      <c r="F57" s="180" t="str">
        <f>IF(B57="N/A","",IF(AND('Direct Emissions Reductions'!AA60=0,'Direct Emissions Reductions'!AA63=0),"",IF('Direct Emissions Reductions'!AA60&gt;0,F5,"")))</f>
        <v/>
      </c>
    </row>
    <row r="58" spans="2:6" ht="33" customHeight="1">
      <c r="B58" s="381" t="str">
        <f>IF(H10&lt;&gt;"Direct Emissions Reduction","N/A",IF('Direct Emissions Reductions'!Z25&lt;&gt;0,"You must provide all information for at least one vehicle type in order to be considered for funding in this category.","You have provided information for at least one vehicle type."))</f>
        <v>N/A</v>
      </c>
      <c r="C58" s="381"/>
      <c r="D58" s="179" t="str">
        <f>IF(B58="N/A","",IF('Direct Emissions Reductions'!Z25&lt;&gt;"",D5,""))</f>
        <v/>
      </c>
      <c r="F58" s="180" t="str">
        <f>IF(B58="N/A","",IF('Direct Emissions Reductions'!Z25="",F5,""))</f>
        <v/>
      </c>
    </row>
    <row r="59" spans="2:6" ht="15">
      <c r="B59" s="399" t="s">
        <v>144</v>
      </c>
      <c r="C59" s="399"/>
      <c r="D59" s="399"/>
      <c r="E59" s="399"/>
      <c r="F59" s="399"/>
    </row>
    <row r="60" spans="2:6" ht="33" customHeight="1">
      <c r="B60" s="394" t="str">
        <f>IF(H10&lt;&gt;"Bottleneck Elimination","N/A",IF(AND('Road Projects'!Z183=0,'Road Projects'!Z187=0),"It appears that all required and optional questions on the Road Projects worksheet are complete.",IF(AND('Road Projects'!Z183&gt;0,'Road Projects'!Z187=0),CONCATENATE("Please review the Road Projects worksheet.  It appears that at least ",'Road Projects'!Z183," required questions are incomplete."),IF(AND('Road Projects'!Z183=0,'Road Projects'!Z187&gt;0),CONCATENATE("Please review the Road Projects worksheet.  It appears that ",'Road Projects'!Z187," optional questions may be incomplete."),IF(AND('Road Projects'!Z183&gt;0,'Road Projects'!Z187&gt;0),CONCATENATE("Please review the Road Projects worksheet.  It appears that at least ",'Road Projects'!Z183," required questions and ",'Road Projects'!Z187," optional questions are incomplete."),"")))))</f>
        <v>N/A</v>
      </c>
      <c r="C60" s="394"/>
      <c r="D60" s="179" t="str">
        <f>IF(B60="N/A","",IF(AND('Road Projects'!Z183=0,'Road Projects'!Z187=0),D5,""))</f>
        <v/>
      </c>
      <c r="E60" s="188" t="str">
        <f>IF(B60="N/A","",IF(AND('Road Projects'!Z183=0,'Road Projects'!Z187=0),"",IF(AND('Road Projects'!Z183&gt;0,'Road Projects'!Z187=0),"",IF(AND('Road Projects'!Z183=0,'Road Projects'!Z187&gt;0),E5,""))))</f>
        <v/>
      </c>
      <c r="F60" s="180" t="str">
        <f>IF(B60="N/A","",IF(AND('Road Projects'!Z183=0,'Road Projects'!Z187=0),"",IF('Road Projects'!Z183&gt;0,F5,"")))</f>
        <v/>
      </c>
    </row>
    <row r="61" spans="2:6" ht="33" customHeight="1">
      <c r="B61" s="381" t="str">
        <f>IF(H10&lt;&gt;"Bottleneck Elimination","N/A",IF('Road Projects'!Y45="ineligible work","Please review the Road Projects worksheet.  You have selected a project scope that adds capacity, which is not CMAQ-eligible",IF('Road Projects'!Y25=0,"You have indicated a scope appropriate for this project type.","N/A")))</f>
        <v>N/A</v>
      </c>
      <c r="C61" s="381"/>
      <c r="D61" s="179" t="str">
        <f>IF(B61="N/A","",IF('Road Projects'!Y45="ok",D5,""))</f>
        <v/>
      </c>
      <c r="F61" s="180" t="str">
        <f>IF(B61="N/A","",IF('Road Projects'!Y45="ineligible work",F5,""))</f>
        <v/>
      </c>
    </row>
    <row r="62" spans="2:6" ht="33" customHeight="1">
      <c r="B62" s="381" t="str">
        <f>IF(H10&lt;&gt;"Bottleneck Elimination","N/A",IF(OR('Road Projects'!D59="",'Road Projects'!D60="",'Road Projects'!D61="",'Road Projects'!D62="",'Road Projects'!D63="",'Road Projects'!D64=""),"You must provide all information for at least one road segment in order to be considered for funding in this category.","You have provided information for at least one road segment to be improved by this project."))</f>
        <v>N/A</v>
      </c>
      <c r="C62" s="381"/>
      <c r="D62" s="179" t="str">
        <f>IF(B62="N/A","",IF(AND('Road Projects'!D59&lt;&gt;"",'Road Projects'!D60&lt;&gt;"",'Road Projects'!D61&lt;&gt;"",'Road Projects'!D62&lt;&gt;"",'Road Projects'!D63&lt;&gt;"",'Road Projects'!D64&lt;&gt;""),D5,""))</f>
        <v/>
      </c>
      <c r="E62" s="188" t="str">
        <f>IF(B62="N/A","",IF(AND('Road Projects'!D59&lt;&gt;"",'Road Projects'!D60&lt;&gt;"",'Road Projects'!D61&lt;&gt;"",'Road Projects'!D62&lt;&gt;"",'Road Projects'!D63&lt;&gt;"",'Road Projects'!D64&lt;&gt;""),"",IF(OR('Road Projects'!D59&lt;&gt;"",'Road Projects'!D60&lt;&gt;"",'Road Projects'!D61&lt;&gt;"",'Road Projects'!D62&lt;&gt;"",'Road Projects'!D63&lt;&gt;"",'Road Projects'!D64&lt;&gt;""),E5,"")))</f>
        <v/>
      </c>
      <c r="F62" s="180" t="str">
        <f>IF(B62="N/A","",IF(AND('Road Projects'!D59="",'Road Projects'!D60="",'Road Projects'!D61="",'Road Projects'!D62="",'Road Projects'!D63="",'Road Projects'!D64=""),F5,""))</f>
        <v/>
      </c>
    </row>
    <row r="63" spans="2:6" ht="33" customHeight="1">
      <c r="B63" s="381" t="str">
        <f>IF(H10&lt;&gt;"Bottleneck Elimination","N/A",IF('Road Projects'!D102="Yes",IF(Safety!F5="","You indicated on the Road Projects worksheet that the project includes a saftey issue(s), but did not complete the Safety worksheet.", "You indicated on the Road Projects worksheet that the project includes a saftey issue(s), and it appears that you completed the Safety worksheet."),"The project does not include a safety issue(s)."))</f>
        <v>N/A</v>
      </c>
      <c r="C63" s="381"/>
      <c r="D63" s="179" t="str">
        <f>IF(B62="N/A","",IF('Road Projects'!D102="Yes",IF(Safety!F5="","", D5),D5))</f>
        <v/>
      </c>
      <c r="F63" s="180" t="str">
        <f>IF(B62="N/A","",IF('Road Projects'!D102="Yes",IF(Safety!F5="",F5, ""),""))</f>
        <v/>
      </c>
    </row>
    <row r="64" spans="2:6" ht="33" customHeight="1">
      <c r="B64" s="381" t="str">
        <f>IF(H10&lt;&gt;"Bottleneck Elimination","N/A","Don't forget to complete before and after Input Module worksheets for all intersections involved in the project.")</f>
        <v>N/A</v>
      </c>
      <c r="C64" s="381"/>
      <c r="E64" s="188" t="str">
        <f>IF(B64="N/A","",E5)</f>
        <v/>
      </c>
    </row>
    <row r="65" spans="2:6" ht="15">
      <c r="B65" s="399" t="s">
        <v>145</v>
      </c>
      <c r="C65" s="399"/>
      <c r="D65" s="399"/>
      <c r="E65" s="399"/>
      <c r="F65" s="399"/>
    </row>
    <row r="66" spans="2:6" ht="33" customHeight="1">
      <c r="B66" s="394" t="str">
        <f>IF(H10&lt;&gt;"Intersection Improvement","N/A",IF(AND('Road Projects'!V180=0,'Road Projects'!V184=0),"It appears that all required and optional questions on the Road Projects worksheet are complete.",IF(AND('Road Projects'!V180&gt;0,'Road Projects'!V184=0),CONCATENATE("Please review the Road Projects worksheet.  It appears that at least ",'Road Projects'!V180," required questions are incomplete."),IF(AND('Road Projects'!V180=0,'Road Projects'!V184&gt;0),CONCATENATE("Please review the Road Projects worksheet.  It appears that ",'Road Projects'!V184," optional questions may be incomplete."),IF(AND('Road Projects'!V180&gt;0,'Road Projects'!V184&gt;0),CONCATENATE("Please review the Road Projects worksheet.  It appears that at least ",'Road Projects'!V180," required questions and ",'Road Projects'!V184," optional questions are incomplete."),"")))))</f>
        <v>N/A</v>
      </c>
      <c r="C66" s="394"/>
      <c r="D66" s="179" t="str">
        <f>IF(B66="N/A","",IF(AND('Road Projects'!Z188=0,'Road Projects'!Z192=0),D5,""))</f>
        <v/>
      </c>
      <c r="E66" s="188" t="str">
        <f>IF(B66="N/A","",IF(AND('Road Projects'!Z188=0,'Road Projects'!Z192=0),"",IF(AND('Road Projects'!Z188&gt;0,'Road Projects'!Z192=0),"",IF(AND('Road Projects'!Z188=0,'Road Projects'!Z192&gt;0),E5,""))))</f>
        <v/>
      </c>
      <c r="F66" s="180" t="str">
        <f>IF(B66="N/A","",IF(AND('Road Projects'!Z188=0,'Road Projects'!Z192=0),"",IF('Road Projects'!Z188&gt;0,F5,"")))</f>
        <v/>
      </c>
    </row>
    <row r="67" spans="2:6" ht="33" customHeight="1">
      <c r="B67" s="381" t="str">
        <f>IF(H10&lt;&gt;"Intersection Improvement","N/A",IF('Road Projects'!U45="ineligible work","Please review the Road Projects worksheet.  You have selected a project scope that adds capacity, which is not CMAQ-eligible",IF('Road Projects'!U19=0,"You have indicated a scope appropriate for this project type.","N/A")))</f>
        <v>N/A</v>
      </c>
      <c r="C67" s="381"/>
      <c r="D67" s="179" t="str">
        <f>IF(B67="N/A","",IF('Road Projects'!U45="ok",D5,""))</f>
        <v/>
      </c>
      <c r="F67" s="180" t="str">
        <f>IF(B67="N/A","",IF('Road Projects'!U45="ineligible work",F5,""))</f>
        <v/>
      </c>
    </row>
    <row r="68" spans="2:6" ht="33" customHeight="1">
      <c r="B68" s="381" t="str">
        <f>IF(H10&lt;&gt;"Intersection Improvement","N/A",IF(OR('Road Projects'!D59="",'Road Projects'!D60="",'Road Projects'!D61="",'Road Projects'!D62="",'Road Projects'!D63="",'Road Projects'!D64=""),"You must provide all information for at least one road segment in order to be considered for funding in this category.","You have provided information for at least one road segment to be improved by this project."))</f>
        <v>N/A</v>
      </c>
      <c r="C68" s="381"/>
      <c r="D68" s="179" t="str">
        <f>IF(B68="N/A","",IF(AND('Road Projects'!D59&lt;&gt;"",'Road Projects'!D60&lt;&gt;"",'Road Projects'!D61&lt;&gt;"",'Road Projects'!D62&lt;&gt;"",'Road Projects'!D63&lt;&gt;"",'Road Projects'!D64&lt;&gt;""),D5,""))</f>
        <v/>
      </c>
      <c r="E68" s="188" t="str">
        <f>IF(B68="N/A","",IF(AND('Road Projects'!D59&lt;&gt;"",'Road Projects'!D60&lt;&gt;"",'Road Projects'!D61&lt;&gt;"",'Road Projects'!D62&lt;&gt;"",'Road Projects'!D63&lt;&gt;"",'Road Projects'!D64&lt;&gt;""),"",IF(OR('Road Projects'!D59&lt;&gt;"",'Road Projects'!D60&lt;&gt;"",'Road Projects'!D61&lt;&gt;"",'Road Projects'!D62&lt;&gt;"",'Road Projects'!D63&lt;&gt;"",'Road Projects'!D64&lt;&gt;""),E5,"")))</f>
        <v/>
      </c>
      <c r="F68" s="180" t="str">
        <f>IF(B68="N/A","",IF(AND('Road Projects'!D59="",'Road Projects'!D60="",'Road Projects'!D61="",'Road Projects'!D62="",'Road Projects'!D63="",'Road Projects'!D64=""),F5,""))</f>
        <v/>
      </c>
    </row>
    <row r="69" spans="2:6" ht="33" customHeight="1">
      <c r="B69" s="381" t="str">
        <f>IF(H10&lt;&gt;"Intersection Improvement","N/A",IF('Road Projects'!D102="Yes",IF(Safety!F5="","You indicated on the Road Projects worksheet that the project includes a saftey issue(s), but did not complete the Safety worksheet.", "You indicated on the Road Projects worksheet that the project includes a saftey issue(s), and it appears that you completed the Safety worksheet."),"The project does not include a safety issue(s)."))</f>
        <v>N/A</v>
      </c>
      <c r="C69" s="381"/>
      <c r="D69" s="179" t="str">
        <f>IF(B69="N/A","",IF('Road Projects'!D102="Yes",IF(Safety!F5="","", D5),D5))</f>
        <v/>
      </c>
      <c r="F69" s="180" t="str">
        <f>IF(B69="N/A","",IF('Road Projects'!D102="Yes",IF(Safety!F5="",F5, ""),""))</f>
        <v/>
      </c>
    </row>
    <row r="70" spans="2:6" ht="33" customHeight="1">
      <c r="B70" s="400" t="str">
        <f>IF(H10&lt;&gt;"Intersection Improvement","N/A","Don't forget to complete before and after Input Module worksheets for all intersections involved in the project.")</f>
        <v>N/A</v>
      </c>
      <c r="C70" s="400"/>
      <c r="E70" s="188" t="str">
        <f>IF(B70="N/A","",E5)</f>
        <v/>
      </c>
    </row>
    <row r="71" spans="2:6" ht="15">
      <c r="B71" s="399" t="s">
        <v>146</v>
      </c>
      <c r="C71" s="399"/>
      <c r="D71" s="399"/>
      <c r="E71" s="399"/>
      <c r="F71" s="399"/>
    </row>
    <row r="72" spans="2:6" ht="33" customHeight="1">
      <c r="B72" s="394" t="str">
        <f>IF(H10&lt;&gt;"Signal Interconnect","N/A",IF(AND('Signal Interconnects'!S52=0,'Signal Interconnects'!S56=0),"It appears that all required and optional questions on the Signal Interconnects worksheet are complete.",IF(AND('Signal Interconnects'!S52&gt;0,'Signal Interconnects'!S56=0),CONCATENATE("Please review the Signal Interconnects worksheet.  It appears that at least ",'Signal Interconnects'!S52," required questions are incomplete."),IF(AND('Signal Interconnects'!S52=0,'Signal Interconnects'!S56&gt;0),CONCATENATE("Please review the Signal Interconnects worksheet.  It appears that ",'Signal Interconnects'!S56," optional questions may be incomplete."),IF(AND('Signal Interconnects'!S52&gt;0,'Signal Interconnects'!S56&gt;0),CONCATENATE("Please review the Signal Interconnects worksheet.  It appears that at least ",'Signal Interconnects'!S52," required questions and ",'Signal Interconnects'!S56," optional questions are incomplete."),"")))))</f>
        <v>N/A</v>
      </c>
      <c r="C72" s="394"/>
      <c r="D72" s="179" t="str">
        <f>IF(B72="N/A","",IF(AND('Signal Interconnects'!S52=0,'Signal Interconnects'!S56=0),D10,""))</f>
        <v/>
      </c>
      <c r="E72" s="188" t="str">
        <f>IF(B72="N/A","",IF(AND('Signal Interconnects'!S52=0,'Signal Interconnects'!S56=0),"",IF(AND('Signal Interconnects'!S52&gt;0,'Signal Interconnects'!S56=0),"",IF(AND('Signal Interconnects'!S52=0,'Signal Interconnects'!S56&gt;0),E5,""))))</f>
        <v/>
      </c>
      <c r="F72" s="180" t="str">
        <f>IF(B72="N/A","",IF(AND('Signal Interconnects'!S52=0,'Signal Interconnects'!S56=0),"",IF('Signal Interconnects'!S52&gt;0,F5,"")))</f>
        <v/>
      </c>
    </row>
    <row r="73" spans="2:6" ht="33" customHeight="1">
      <c r="B73" s="381" t="str">
        <f>IF(H10&lt;&gt;"Signal Interconnect","N/A",IF(OR('Signal Interconnects'!C15="",'Signal Interconnects'!D15="",'Signal Interconnects'!E15="",'Signal Interconnects'!F15="",'Signal Interconnects'!G15=""),"You must provide all information for at least one road segment in order to be considered for funding in this category.","You have provided information for at least one road segment to be improved by this project."))</f>
        <v>N/A</v>
      </c>
      <c r="C73" s="381"/>
      <c r="D73" s="179" t="str">
        <f>IF(B73="N/A","",IF(AND('Signal Interconnects'!C15&lt;&gt;"",'Signal Interconnects'!D15&lt;&gt;"",'Signal Interconnects'!E15&lt;&gt;"",'Signal Interconnects'!F15&lt;&gt;"",'Signal Interconnects'!G15&lt;&gt;""),D5,""))</f>
        <v/>
      </c>
      <c r="E73" s="188" t="str">
        <f>IF(B73="N/A","",IF(AND('Signal Interconnects'!C15&lt;&gt;"",'Signal Interconnects'!D15&lt;&gt;"",'Signal Interconnects'!E15&lt;&gt;"",'Signal Interconnects'!F15&lt;&gt;"",'Signal Interconnects'!G15&lt;&gt;""),"",IF(OR('Signal Interconnects'!C15&lt;&gt;"",'Signal Interconnects'!D15&lt;&gt;"",'Signal Interconnects'!E15&lt;&gt;"",'Signal Interconnects'!F15&lt;&gt;"",'Signal Interconnects'!G15&lt;&gt;""),E5,"")))</f>
        <v/>
      </c>
      <c r="F73" s="180" t="str">
        <f>IF(B73="N/A","",IF(AND('Signal Interconnects'!C15="",'Signal Interconnects'!D15="",'Signal Interconnects'!E15="",'Signal Interconnects'!F15="",'Signal Interconnects'!G15=""),F5,""))</f>
        <v/>
      </c>
    </row>
    <row r="74" spans="2:6" ht="33" customHeight="1">
      <c r="B74" s="381" t="str">
        <f>IF(H10&lt;&gt;"Signal Interconnect","N/A",IF('Signal Interconnects'!D27="Yes",IF(Safety!F5="","You indicated on the Signal Interconnects worksheet that the project includes a saftey issue(s), but did not complete the Safety worksheet.", "You indicated on the Signal Interconnects worksheet that the project includes a saftey issue(s), and it appears that you completed the Safety worksheet."),"The project does not include a safety issue(s)."))</f>
        <v>N/A</v>
      </c>
      <c r="C74" s="381"/>
      <c r="D74" s="179" t="str">
        <f>IF(B74="N/A","",IF('Signal Interconnects'!D27="Yes",IF(Safety!F5="","", D5),D5))</f>
        <v/>
      </c>
      <c r="F74" s="180" t="str">
        <f>IF(B74="N/A","",IF('Signal Interconnects'!D27="Yes",IF(Safety!F5="",F5, ""),""))</f>
        <v/>
      </c>
    </row>
    <row r="75" spans="2:6" ht="15">
      <c r="B75" s="399" t="s">
        <v>147</v>
      </c>
      <c r="C75" s="399"/>
      <c r="D75" s="399"/>
      <c r="E75" s="399"/>
      <c r="F75" s="399"/>
    </row>
    <row r="76" spans="2:6" ht="33" customHeight="1">
      <c r="B76" s="394" t="str">
        <f>IF(H10&lt;&gt;"Transit Facility Improvement","N/A",IF(AND('Transit Projects'!AG174=0,'Transit Projects'!AG178=0),"It appears that all required and optional questions on the Transit Projects worksheet are complete.",IF(AND('Transit Projects'!AG174&gt;0,'Transit Projects'!AG178=0),CONCATENATE("Please review the Transit Projects worksheet.  It appears that at least ",'Transit Projects'!AG174," required questions are incomplete."),IF(AND('Transit Projects'!AG174=0,'Transit Projects'!AG178&gt;0),CONCATENATE("Please review the Transit Projects worksheet.  It appears that ",'Transit Projects'!AG178," optional questions may be incomplete."),IF(AND('Transit Projects'!AG174&gt;0,'Transit Projects'!AG178&gt;0),CONCATENATE("Please review the Transit Projects worksheet.  It appears that at least ",'Transit Projects'!AG174," required questions and ",'Transit Projects'!AG178," optional questions are incomplete."),"")))))</f>
        <v>N/A</v>
      </c>
      <c r="C76" s="394"/>
      <c r="D76" s="179" t="str">
        <f>IF(B76="N/A","",IF(AND('Transit Projects'!AG174=0,'Transit Projects'!AG178=0),D5,""))</f>
        <v/>
      </c>
      <c r="E76" s="188" t="str">
        <f>IF(B76="N/A","",IF(AND('Transit Projects'!AG174=0,'Transit Projects'!AG178=0),"",IF(AND('Transit Projects'!AG174&gt;0,'Transit Projects'!AG178=0),"",IF(AND('Transit Projects'!AG174=0,'Transit Projects'!AG178&gt;0),E5,""))))</f>
        <v/>
      </c>
      <c r="F76" s="180" t="str">
        <f>IF(B76="N/A","",IF(AND('Transit Projects'!AG174=0,'Transit Projects'!AG178=0),"",IF('Transit Projects'!AG174&gt;0,F5,"")))</f>
        <v/>
      </c>
    </row>
    <row r="77" spans="2:6" ht="33" customHeight="1">
      <c r="B77" s="381" t="str">
        <f>IF(H10&lt;&gt;"Transit Facility Improvement","N/A",IF(SUM('Transit Projects'!AF19:AF23)&gt;0,"You must provide benefits information (questions 9-13) on the Transit Projects worksheet to be eligible for CMAQ funding.","You have provided Benefits information."))</f>
        <v>N/A</v>
      </c>
      <c r="C77" s="381"/>
      <c r="D77" s="179" t="str">
        <f>IF(B77="N/A","",IF(SUM('Transit Projects'!AF19:AF23)=0,D5,""))</f>
        <v/>
      </c>
      <c r="F77" s="180" t="str">
        <f>IF(B77="N/A","",IF(SUM('Transit Projects'!AF19:AF23)&lt;&gt;0,F5,""))</f>
        <v/>
      </c>
    </row>
    <row r="78" spans="2:6" ht="33" customHeight="1">
      <c r="B78" s="400" t="str">
        <f>IF(H10&lt;&gt;"Transit Facility Improvement","N/A",IF('Transit Projects'!C59="","You must provide information for at least one station, yard, or terminal component in order to be considered for funding in this category.","You have provided information for at least one station, yard, or terminal component to be improved by this project."))</f>
        <v>N/A</v>
      </c>
      <c r="C78" s="400"/>
      <c r="D78" s="179" t="str">
        <f>IF(B78="N/A","",IF('Transit Projects'!C59&lt;&gt;"",D5,""))</f>
        <v/>
      </c>
      <c r="E78" s="188" t="str">
        <f>IF(B78="N/A","",IF(OR(AND('Transit Projects'!X46="Use this",'Transit Projects'!X213="okay"),AND('Transit Projects'!AB46="Use this",'Transit Projects'!AB213="okay")),E40,""))</f>
        <v/>
      </c>
      <c r="F78" s="180" t="str">
        <f>IF(B78="N/A","",IF('Transit Projects'!C59="",F5,""))</f>
        <v/>
      </c>
    </row>
    <row r="79" spans="2:6" ht="15">
      <c r="B79" s="399" t="s">
        <v>148</v>
      </c>
      <c r="C79" s="399"/>
      <c r="D79" s="399"/>
      <c r="E79" s="399"/>
      <c r="F79" s="399"/>
    </row>
    <row r="80" spans="2:6" ht="33" customHeight="1">
      <c r="B80" s="394" t="str">
        <f>IF(H10&lt;&gt;"Transit Service and Equipment","N/A",IF(AND('Transit Projects'!AK174=0,'Transit Projects'!AK178=0),"It appears that all required and optional questions on the Transit Projects worksheet are complete.",IF(AND('Transit Projects'!AK174&gt;0,'Transit Projects'!AK178=0),CONCATENATE("Please review the Transit Projects worksheet.  It appears that at least ",'Transit Projects'!AK174," required questions are incomplete."),IF(AND('Transit Projects'!AK174=0,'Transit Projects'!AK178&gt;0),CONCATENATE("Please review the Transit Projects worksheet.  It appears that ",'Transit Projects'!AK178," optional questions may be incomplete."),IF(AND('Transit Projects'!AK174&gt;0,'Transit Projects'!AK178&gt;0),CONCATENATE("Please review the Transit Projects worksheet.  It appears that at least ",'Transit Projects'!AK174," required questions and ",'Transit Projects'!AK178," optional questions are incomplete."),"")))))</f>
        <v>N/A</v>
      </c>
      <c r="C80" s="394"/>
      <c r="D80" s="179" t="str">
        <f>IF(B80="N/A","",IF(AND('Transit Projects'!AK174=0,'Transit Projects'!AK178=0),D5,""))</f>
        <v/>
      </c>
      <c r="E80" s="188" t="str">
        <f>IF(B80="N/A","",IF(AND('Transit Projects'!AK174=0,'Transit Projects'!AK178=0),"",IF(AND('Transit Projects'!AK174&gt;0,'Transit Projects'!AK178=0),"",IF(AND('Transit Projects'!AK174=0,'Transit Projects'!AK178&gt;0),E5,""))))</f>
        <v/>
      </c>
      <c r="F80" s="180" t="str">
        <f>IF(B80="N/A","",IF(AND('Transit Projects'!AK174=0,'Transit Projects'!AK178=0),"",IF('Transit Projects'!AK174&gt;0,F5,"")))</f>
        <v/>
      </c>
    </row>
    <row r="81" spans="2:9" ht="33" customHeight="1">
      <c r="B81" s="381" t="str">
        <f>IF(H10&lt;&gt;"Transit Service and Equipment","N/A",IF(SUM('Transit Projects'!AF19:AF23)&gt;0,"You must provide benefits information (questions 9-13) on the Transit Projects worksheet to be eligible for CMAQ funding.","You have provided Benefits information."))</f>
        <v>N/A</v>
      </c>
      <c r="C81" s="381"/>
      <c r="D81" s="179" t="str">
        <f>IF(B81="N/A","",IF(SUM('Transit Projects'!AJ19:AJ23)=0,D5,""))</f>
        <v/>
      </c>
      <c r="F81" s="180" t="str">
        <f>IF(B81="N/A","",IF(SUM('Transit Projects'!AJ19:AJ23)&lt;&gt;0,F5,""))</f>
        <v/>
      </c>
    </row>
    <row r="82" spans="2:9" ht="33" customHeight="1">
      <c r="B82" s="381" t="str">
        <f>IF(H10&lt;&gt;"Transit Service and Equipment","N/A",IF(AND('Transit Projects'!AJ31=0,'Transit Projects'!AJ38=0),"You must select at least one reliability enhancement in order to be considered for funding in this category.","You have selected at least one reliability enhancement."))</f>
        <v>N/A</v>
      </c>
      <c r="C82" s="381"/>
      <c r="D82" s="179" t="str">
        <f>IF(B82="N/A","",IF(AND('Transit Projects'!AJ31=0,'Transit Projects'!AJ38=0),"",D5))</f>
        <v/>
      </c>
      <c r="E82" s="188" t="str">
        <f>IF(B82="N/A","",IF(OR(AND('Transit Projects'!X50="Use this",'Transit Projects'!X217="okay"),AND('Transit Projects'!AB50="Use this",'Transit Projects'!AB217="okay")),E44,""))</f>
        <v/>
      </c>
      <c r="F82" s="180" t="str">
        <f>IF(B82="N/A","",IF(AND('Transit Projects'!AJ31=0,'Transit Projects'!AJ38=0),F5,""))</f>
        <v/>
      </c>
    </row>
    <row r="83" spans="2:9" ht="15">
      <c r="B83" s="399" t="s">
        <v>149</v>
      </c>
      <c r="C83" s="399"/>
      <c r="D83" s="399"/>
      <c r="E83" s="399"/>
      <c r="F83" s="399"/>
    </row>
    <row r="84" spans="2:9" ht="33" customHeight="1">
      <c r="B84" s="394" t="str">
        <f>IF(H10&lt;&gt;"Access to Transit","N/A",IF(AND('Transit Projects'!AO172=0,'Transit Projects'!AO176=0),"It appears that all required and optional questions on the Transit Projects worksheet are complete.",IF(AND('Transit Projects'!AO172&gt;0,'Transit Projects'!AO176=0),CONCATENATE("Please review the Transit Projects worksheet.  It appears that at least ",'Transit Projects'!AO172," required questions are incomplete."),IF(AND('Transit Projects'!AO172=0,'Transit Projects'!AO176&gt;0),CONCATENATE("Please review the Transit Projects worksheet.  It appears that ",'Transit Projects'!AO176," optional questions may be incomplete."),IF(AND('Transit Projects'!AO172&gt;0,'Transit Projects'!AO176&gt;0),CONCATENATE("Please review the Transit Projects worksheet.  It appears that at least ",'Transit Projects'!AO172," required questions and ",'Transit Projects'!AO176," optional questions are incomplete."),"")))))</f>
        <v>N/A</v>
      </c>
      <c r="C84" s="394"/>
      <c r="D84" s="179" t="str">
        <f>IF(B84="N/A","",IF(AND('Transit Projects'!AO172=0,'Transit Projects'!AO176=0),D5,""))</f>
        <v/>
      </c>
      <c r="E84" s="188" t="str">
        <f>IF(B84="N/A","",IF(AND('Transit Projects'!AO172=0,'Transit Projects'!AO176=0),"",IF(AND('Transit Projects'!AO172&gt;0,'Transit Projects'!AO176=0),"",IF(AND('Transit Projects'!AO172=0,'Transit Projects'!AO176&gt;0),E5,""))))</f>
        <v/>
      </c>
      <c r="F84" s="180" t="str">
        <f>IF(B84="N/A","",IF(AND('Transit Projects'!AO172=0,'Transit Projects'!AO176=0),"",IF('Transit Projects'!AO172&gt;0,F5,"")))</f>
        <v/>
      </c>
    </row>
    <row r="85" spans="2:9" ht="33" customHeight="1">
      <c r="B85" s="381" t="str">
        <f>IF(H10&lt;&gt;"Access to Transit","N/A",IF(SUM('Transit Projects'!AN19:AN23)&gt;0,"You must provide benefits information (questions 9-13) on the Transit Projects worksheet to be eligible for CMAQ funding.","You have provided Benefits information."))</f>
        <v>N/A</v>
      </c>
      <c r="C85" s="381"/>
      <c r="D85" s="179" t="str">
        <f>IF(B85="N/A","",IF(SUM('Transit Projects'!AN19:AN23)=0,D5,""))</f>
        <v/>
      </c>
      <c r="F85" s="180" t="str">
        <f>IF(B85="N/A","",IF(SUM('Transit Projects'!AN19:AN23)&lt;&gt;0,F5,""))</f>
        <v/>
      </c>
    </row>
    <row r="86" spans="2:9" ht="15">
      <c r="B86" s="399" t="s">
        <v>150</v>
      </c>
      <c r="C86" s="399"/>
      <c r="D86" s="399"/>
      <c r="E86" s="399"/>
      <c r="F86" s="399"/>
    </row>
    <row r="87" spans="2:9" ht="33" customHeight="1">
      <c r="B87" s="394" t="str">
        <f>IF(H10&lt;&gt;"Other","N/A",IF(AND('Other Projects'!P29=0,'Other Projects'!P32=0),"It appears that all required and optional questions on the Other Projects worksheet are complete.",IF(AND('Other Projects'!P29&gt;0,'Other Projects'!P32=0),CONCATENATE("Please review the Other Projects  worksheet.  It appears that at least ",'Other Projects'!P29," required questions are incomplete."),IF(AND('Other Projects'!P29=0,'Other Projects'!P32&gt;0),CONCATENATE("Please review the Other Projects worksheet.  It appears that ",'Other Projects'!P32," optional questions may be incomplete."),IF(AND('Other Projects'!P29&gt;0,'Other Projects'!P32&gt;0),CONCATENATE("Please review the Other Projects worksheet.  It appears that at least ",'Other Projects'!P29," required questions and ",'Other Projects'!P32," optional questions are incomplete."),"")))))</f>
        <v>N/A</v>
      </c>
      <c r="C87" s="394"/>
      <c r="D87" s="179" t="str">
        <f>IF(B87="N/A","",IF(AND('Other Projects'!P29=0,'Other Projects'!P32=0),D5,""))</f>
        <v/>
      </c>
      <c r="E87" s="188" t="str">
        <f>IF(B87="N/A","",IF(AND('Other Projects'!P29=0,'Other Projects'!P32=0),"",IF(AND('Other Projects'!P29&gt;0,'Other Projects'!P32=0),"",IF(AND('Other Projects'!P29=0,'Other Projects'!P32&gt;0),E5,""))))</f>
        <v/>
      </c>
      <c r="F87" s="180" t="str">
        <f>IF(B87="N/A","",IF(AND('Other Projects'!P29=0,'Other Projects'!P32=0),"",IF('Other Projects'!P29&gt;0,F5,"")))</f>
        <v/>
      </c>
    </row>
    <row r="89" spans="2:9" ht="15" customHeight="1">
      <c r="B89" s="403" t="s">
        <v>151</v>
      </c>
      <c r="C89" s="403"/>
      <c r="D89" s="403"/>
      <c r="E89" s="403"/>
      <c r="F89" s="403"/>
      <c r="G89" s="71"/>
      <c r="H89" s="207"/>
      <c r="I89" s="207"/>
    </row>
    <row r="90" spans="2:9" ht="15" customHeight="1">
      <c r="B90" s="403"/>
      <c r="C90" s="403"/>
      <c r="D90" s="403"/>
      <c r="E90" s="403"/>
      <c r="F90" s="403"/>
      <c r="G90" s="71"/>
      <c r="H90" s="207"/>
      <c r="I90" s="207"/>
    </row>
  </sheetData>
  <sheetProtection algorithmName="SHA-512" hashValue="8DKVZI0NKOowBRvPTojrdxn4r+P1PkkFTF8AyzEzEPrQAL+szMzpc6Lh/XSHDwNhBVOsQL+SEpJm6mQJUr/eJA==" saltValue="oSDDt/4dDyNgnU5I53Jypw==" spinCount="100000" sheet="1" selectLockedCells="1"/>
  <mergeCells count="75">
    <mergeCell ref="B3:F3"/>
    <mergeCell ref="B89:F90"/>
    <mergeCell ref="B72:C72"/>
    <mergeCell ref="B73:C73"/>
    <mergeCell ref="B74:C74"/>
    <mergeCell ref="B83:F83"/>
    <mergeCell ref="B76:C76"/>
    <mergeCell ref="B77:C77"/>
    <mergeCell ref="B78:C78"/>
    <mergeCell ref="B80:C80"/>
    <mergeCell ref="B81:C81"/>
    <mergeCell ref="B82:C82"/>
    <mergeCell ref="B66:C66"/>
    <mergeCell ref="B67:C67"/>
    <mergeCell ref="B87:C87"/>
    <mergeCell ref="B60:C60"/>
    <mergeCell ref="B57:C57"/>
    <mergeCell ref="B58:C58"/>
    <mergeCell ref="B61:C61"/>
    <mergeCell ref="B62:C62"/>
    <mergeCell ref="B63:C63"/>
    <mergeCell ref="B49:F49"/>
    <mergeCell ref="B51:F51"/>
    <mergeCell ref="B54:F54"/>
    <mergeCell ref="B56:F56"/>
    <mergeCell ref="B52:C52"/>
    <mergeCell ref="B53:C53"/>
    <mergeCell ref="B55:C55"/>
    <mergeCell ref="B86:F86"/>
    <mergeCell ref="B59:F59"/>
    <mergeCell ref="B65:F65"/>
    <mergeCell ref="B71:F71"/>
    <mergeCell ref="B75:F75"/>
    <mergeCell ref="B79:F79"/>
    <mergeCell ref="B70:C70"/>
    <mergeCell ref="B64:C64"/>
    <mergeCell ref="B84:C84"/>
    <mergeCell ref="B85:C85"/>
    <mergeCell ref="B68:C68"/>
    <mergeCell ref="B69:C69"/>
    <mergeCell ref="B36:C36"/>
    <mergeCell ref="B37:C37"/>
    <mergeCell ref="B20:C20"/>
    <mergeCell ref="B22:C22"/>
    <mergeCell ref="B23:C23"/>
    <mergeCell ref="B21:F21"/>
    <mergeCell ref="B28:F28"/>
    <mergeCell ref="B27:C27"/>
    <mergeCell ref="B24:F24"/>
    <mergeCell ref="B25:C25"/>
    <mergeCell ref="B26:C26"/>
    <mergeCell ref="B30:C30"/>
    <mergeCell ref="B29:C29"/>
    <mergeCell ref="B44:C44"/>
    <mergeCell ref="B38:F38"/>
    <mergeCell ref="B47:C47"/>
    <mergeCell ref="B48:C48"/>
    <mergeCell ref="B31:C31"/>
    <mergeCell ref="B32:F32"/>
    <mergeCell ref="B33:C33"/>
    <mergeCell ref="B34:C34"/>
    <mergeCell ref="B45:F45"/>
    <mergeCell ref="B46:C46"/>
    <mergeCell ref="B41:F41"/>
    <mergeCell ref="B42:C42"/>
    <mergeCell ref="B43:C43"/>
    <mergeCell ref="B39:C39"/>
    <mergeCell ref="B40:C40"/>
    <mergeCell ref="B35:F35"/>
    <mergeCell ref="H5:N5"/>
    <mergeCell ref="B16:F16"/>
    <mergeCell ref="B17:C17"/>
    <mergeCell ref="B18:C18"/>
    <mergeCell ref="B19:C19"/>
    <mergeCell ref="B5:C6"/>
  </mergeCells>
  <pageMargins left="0.25" right="0.25" top="0.75" bottom="0.75" header="0.3" footer="0.3"/>
  <pageSetup scale="76" fitToHeight="0" orientation="portrait" horizontalDpi="4294967293" verticalDpi="1200" r:id="rId1"/>
  <headerFooter>
    <oddFooter xml:space="preserve">&amp;LProject Application Workbook for CMAQ/CRP, TAP-L and STP Shared Fund Applications
Printed: &amp;D &amp;T&amp;R&amp;A - &amp;P of &amp;N
</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E76506-E51B-44F8-8BC6-359DEEFF53A6}">
  <sheetPr>
    <tabColor rgb="FF92D050"/>
    <pageSetUpPr fitToPage="1"/>
  </sheetPr>
  <dimension ref="B1:N35"/>
  <sheetViews>
    <sheetView showGridLines="0" showRowColHeaders="0" zoomScaleNormal="100" workbookViewId="0">
      <selection activeCell="D5" sqref="D5:E5"/>
    </sheetView>
  </sheetViews>
  <sheetFormatPr defaultColWidth="8.85546875" defaultRowHeight="15"/>
  <cols>
    <col min="1" max="1" width="1.5703125" customWidth="1"/>
    <col min="3" max="3" width="68" customWidth="1"/>
    <col min="4" max="9" width="13.140625" customWidth="1"/>
    <col min="11" max="12" width="8.85546875" hidden="1" customWidth="1"/>
    <col min="13" max="13" width="24.42578125" hidden="1" customWidth="1"/>
    <col min="14" max="14" width="16.42578125" hidden="1" customWidth="1"/>
  </cols>
  <sheetData>
    <row r="1" spans="2:14" s="45" customFormat="1" ht="43.5" customHeight="1">
      <c r="B1" s="328"/>
      <c r="C1" s="43" t="s">
        <v>152</v>
      </c>
      <c r="D1" s="44"/>
    </row>
    <row r="2" spans="2:14" s="45" customFormat="1" ht="25.5" customHeight="1">
      <c r="B2" s="328"/>
      <c r="C2" s="426" t="s">
        <v>153</v>
      </c>
      <c r="D2" s="427"/>
      <c r="E2" s="427"/>
      <c r="F2" s="427"/>
      <c r="G2" s="427"/>
      <c r="H2" s="427"/>
      <c r="I2" s="428"/>
      <c r="L2" s="44"/>
      <c r="M2" s="44"/>
      <c r="N2" s="44"/>
    </row>
    <row r="3" spans="2:14" s="45" customFormat="1" ht="25.5" customHeight="1">
      <c r="B3" s="328"/>
      <c r="C3" s="311"/>
      <c r="D3" s="44"/>
      <c r="E3" s="45" t="s">
        <v>154</v>
      </c>
      <c r="K3" s="423" t="s">
        <v>155</v>
      </c>
      <c r="L3" s="424"/>
      <c r="M3" s="424"/>
      <c r="N3" s="425"/>
    </row>
    <row r="4" spans="2:14" s="45" customFormat="1" ht="15" customHeight="1">
      <c r="C4" s="429" t="s">
        <v>156</v>
      </c>
      <c r="D4" s="430"/>
      <c r="E4" s="430"/>
      <c r="F4" s="430"/>
      <c r="G4" s="430"/>
      <c r="H4" s="430"/>
      <c r="I4" s="431"/>
      <c r="K4" s="46" t="s">
        <v>157</v>
      </c>
      <c r="L4" s="46"/>
      <c r="M4" s="432" t="s">
        <v>158</v>
      </c>
      <c r="N4" s="433"/>
    </row>
    <row r="5" spans="2:14" ht="15" customHeight="1">
      <c r="B5" s="47">
        <v>1</v>
      </c>
      <c r="C5" s="124" t="s">
        <v>159</v>
      </c>
      <c r="D5" s="440"/>
      <c r="E5" s="441"/>
      <c r="F5" s="48"/>
      <c r="G5" s="48"/>
      <c r="H5" s="48"/>
      <c r="I5" s="48"/>
      <c r="K5" s="49"/>
      <c r="L5" s="49"/>
      <c r="M5" s="49" t="s">
        <v>160</v>
      </c>
      <c r="N5" s="49"/>
    </row>
    <row r="6" spans="2:14" s="45" customFormat="1" ht="39.950000000000003" customHeight="1">
      <c r="B6" s="313">
        <v>2</v>
      </c>
      <c r="C6" s="359" t="s">
        <v>161</v>
      </c>
      <c r="D6" s="413"/>
      <c r="E6" s="442"/>
      <c r="F6" s="442"/>
      <c r="G6" s="442"/>
      <c r="H6" s="442"/>
      <c r="I6" s="437"/>
      <c r="K6" s="46"/>
      <c r="L6" s="46"/>
      <c r="M6" s="46" t="s">
        <v>162</v>
      </c>
      <c r="N6" s="46"/>
    </row>
    <row r="7" spans="2:14" s="45" customFormat="1" ht="15.75">
      <c r="B7" s="338"/>
      <c r="C7" s="312"/>
      <c r="D7" s="312"/>
      <c r="E7" s="312"/>
      <c r="F7" s="312"/>
      <c r="G7" s="312"/>
      <c r="H7" s="312"/>
      <c r="I7" s="312"/>
      <c r="K7" s="432"/>
      <c r="L7" s="439"/>
      <c r="M7" s="439"/>
      <c r="N7" s="433"/>
    </row>
    <row r="8" spans="2:14" s="45" customFormat="1" ht="15" customHeight="1">
      <c r="C8" s="429" t="s">
        <v>163</v>
      </c>
      <c r="D8" s="430"/>
      <c r="E8" s="430"/>
      <c r="F8" s="430"/>
      <c r="G8" s="430"/>
      <c r="H8" s="430"/>
      <c r="I8" s="431"/>
      <c r="K8" s="46" t="s">
        <v>157</v>
      </c>
      <c r="L8" s="46"/>
      <c r="M8" s="432" t="s">
        <v>158</v>
      </c>
      <c r="N8" s="433"/>
    </row>
    <row r="9" spans="2:14" s="45" customFormat="1" ht="15.75" customHeight="1">
      <c r="B9" s="313">
        <v>3</v>
      </c>
      <c r="C9" s="332" t="s">
        <v>164</v>
      </c>
      <c r="D9" s="413" t="s">
        <v>165</v>
      </c>
      <c r="E9" s="437"/>
      <c r="F9" s="416"/>
      <c r="G9" s="417"/>
      <c r="H9" s="417"/>
      <c r="I9" s="438"/>
      <c r="K9" s="49"/>
      <c r="L9" s="49"/>
      <c r="M9" s="49" t="s">
        <v>166</v>
      </c>
      <c r="N9" s="49"/>
    </row>
    <row r="10" spans="2:14" s="45" customFormat="1" ht="15.75" customHeight="1">
      <c r="B10" s="420">
        <v>4</v>
      </c>
      <c r="C10" s="406" t="s">
        <v>167</v>
      </c>
      <c r="D10" s="404"/>
      <c r="E10" s="404"/>
      <c r="F10" s="404"/>
      <c r="G10" s="404"/>
      <c r="H10" s="404"/>
      <c r="I10" s="405"/>
      <c r="K10" s="434"/>
      <c r="L10" s="435"/>
      <c r="M10" s="435"/>
      <c r="N10" s="436"/>
    </row>
    <row r="11" spans="2:14" s="45" customFormat="1" ht="15.6" customHeight="1">
      <c r="B11" s="421"/>
      <c r="C11" s="358" t="s">
        <v>168</v>
      </c>
      <c r="D11" s="407"/>
      <c r="E11" s="418"/>
      <c r="F11" s="418"/>
      <c r="G11" s="418"/>
      <c r="H11" s="418"/>
      <c r="I11" s="419"/>
      <c r="J11" s="51"/>
      <c r="K11" s="49"/>
      <c r="L11" s="49"/>
      <c r="M11" s="49" t="s">
        <v>169</v>
      </c>
      <c r="N11" s="49"/>
    </row>
    <row r="12" spans="2:14" s="45" customFormat="1" ht="15.75">
      <c r="B12" s="421"/>
      <c r="C12" s="358" t="s">
        <v>170</v>
      </c>
      <c r="D12" s="407"/>
      <c r="E12" s="418"/>
      <c r="F12" s="418"/>
      <c r="G12" s="418"/>
      <c r="H12" s="418"/>
      <c r="I12" s="419"/>
      <c r="J12" s="51"/>
      <c r="K12" s="49"/>
      <c r="L12" s="49"/>
      <c r="M12" s="49" t="s">
        <v>171</v>
      </c>
      <c r="N12" s="49"/>
    </row>
    <row r="13" spans="2:14" s="45" customFormat="1" ht="15.75">
      <c r="B13" s="421"/>
      <c r="C13" s="358" t="s">
        <v>172</v>
      </c>
      <c r="D13" s="407"/>
      <c r="E13" s="418"/>
      <c r="F13" s="418"/>
      <c r="G13" s="418"/>
      <c r="H13" s="418"/>
      <c r="I13" s="419"/>
      <c r="J13" s="51"/>
      <c r="K13" s="49"/>
      <c r="L13" s="49"/>
      <c r="M13" s="49" t="s">
        <v>173</v>
      </c>
      <c r="N13" s="49"/>
    </row>
    <row r="14" spans="2:14" s="45" customFormat="1" ht="15.6" customHeight="1">
      <c r="B14" s="421"/>
      <c r="C14" s="358" t="s">
        <v>174</v>
      </c>
      <c r="D14" s="407"/>
      <c r="E14" s="418"/>
      <c r="F14" s="418"/>
      <c r="G14" s="418"/>
      <c r="H14" s="418"/>
      <c r="I14" s="419"/>
      <c r="J14" s="51"/>
      <c r="K14" s="49"/>
      <c r="L14" s="49"/>
      <c r="M14" s="49" t="s">
        <v>175</v>
      </c>
      <c r="N14" s="49"/>
    </row>
    <row r="15" spans="2:14" s="45" customFormat="1" ht="15.75">
      <c r="B15" s="421"/>
      <c r="C15" s="358" t="s">
        <v>176</v>
      </c>
      <c r="D15" s="407"/>
      <c r="E15" s="418"/>
      <c r="F15" s="418"/>
      <c r="G15" s="418"/>
      <c r="H15" s="418"/>
      <c r="I15" s="419"/>
      <c r="J15" s="51"/>
      <c r="K15" s="49"/>
      <c r="L15" s="49"/>
      <c r="M15" s="49" t="s">
        <v>177</v>
      </c>
      <c r="N15" s="49"/>
    </row>
    <row r="16" spans="2:14" s="45" customFormat="1" ht="15.75">
      <c r="B16" s="421"/>
      <c r="C16" s="358" t="s">
        <v>178</v>
      </c>
      <c r="D16" s="407"/>
      <c r="E16" s="418"/>
      <c r="F16" s="418"/>
      <c r="G16" s="418"/>
      <c r="H16" s="418"/>
      <c r="I16" s="419"/>
      <c r="J16" s="51"/>
      <c r="K16" s="49"/>
      <c r="L16" s="49"/>
      <c r="M16" s="49" t="s">
        <v>179</v>
      </c>
      <c r="N16" s="49"/>
    </row>
    <row r="17" spans="2:14" s="45" customFormat="1" ht="29.1" customHeight="1">
      <c r="B17" s="421"/>
      <c r="C17" s="358" t="s">
        <v>180</v>
      </c>
      <c r="D17" s="407"/>
      <c r="E17" s="418"/>
      <c r="F17" s="418"/>
      <c r="G17" s="418"/>
      <c r="H17" s="418"/>
      <c r="I17" s="419"/>
      <c r="J17" s="51"/>
      <c r="K17" s="49"/>
      <c r="L17" s="49"/>
      <c r="M17" s="49" t="s">
        <v>181</v>
      </c>
      <c r="N17" s="49"/>
    </row>
    <row r="18" spans="2:14" s="45" customFormat="1" ht="45">
      <c r="B18" s="421"/>
      <c r="C18" s="358" t="s">
        <v>182</v>
      </c>
      <c r="D18" s="407"/>
      <c r="E18" s="418"/>
      <c r="F18" s="418"/>
      <c r="G18" s="418"/>
      <c r="H18" s="418"/>
      <c r="I18" s="419"/>
      <c r="J18" s="51"/>
      <c r="K18" s="49"/>
      <c r="L18" s="49"/>
      <c r="M18" s="49" t="s">
        <v>183</v>
      </c>
      <c r="N18" s="49"/>
    </row>
    <row r="19" spans="2:14" s="45" customFormat="1" ht="95.45" customHeight="1">
      <c r="B19" s="422"/>
      <c r="C19" s="358" t="s">
        <v>184</v>
      </c>
      <c r="D19" s="410"/>
      <c r="E19" s="411"/>
      <c r="F19" s="411"/>
      <c r="G19" s="411"/>
      <c r="H19" s="411"/>
      <c r="I19" s="412"/>
      <c r="J19" s="51"/>
      <c r="K19" s="49"/>
      <c r="L19" s="49"/>
      <c r="M19" s="49" t="s">
        <v>185</v>
      </c>
      <c r="N19" s="49"/>
    </row>
    <row r="20" spans="2:14">
      <c r="K20" s="142"/>
      <c r="N20" s="143"/>
    </row>
    <row r="21" spans="2:14" s="45" customFormat="1" ht="15" customHeight="1">
      <c r="C21" s="429" t="s">
        <v>186</v>
      </c>
      <c r="D21" s="430"/>
      <c r="E21" s="430"/>
      <c r="F21" s="430"/>
      <c r="G21" s="430"/>
      <c r="H21" s="430"/>
      <c r="I21" s="431"/>
      <c r="K21" s="46" t="s">
        <v>157</v>
      </c>
      <c r="L21" s="46"/>
      <c r="M21" s="432" t="s">
        <v>158</v>
      </c>
      <c r="N21" s="433"/>
    </row>
    <row r="22" spans="2:14" s="45" customFormat="1" ht="15.75" customHeight="1">
      <c r="B22" s="420">
        <v>5</v>
      </c>
      <c r="C22" s="332" t="s">
        <v>187</v>
      </c>
      <c r="D22" s="413" t="s">
        <v>165</v>
      </c>
      <c r="E22" s="414"/>
      <c r="F22" s="415"/>
      <c r="G22" s="415"/>
      <c r="H22" s="415"/>
      <c r="I22" s="415"/>
      <c r="K22" s="49"/>
      <c r="L22" s="49"/>
      <c r="M22" s="49" t="s">
        <v>188</v>
      </c>
      <c r="N22" s="49"/>
    </row>
    <row r="23" spans="2:14" s="45" customFormat="1" ht="15.75" customHeight="1">
      <c r="B23" s="421"/>
      <c r="C23" s="349" t="s">
        <v>189</v>
      </c>
      <c r="D23" s="345" t="s">
        <v>190</v>
      </c>
      <c r="E23" s="416"/>
      <c r="F23" s="417"/>
      <c r="G23" s="417"/>
      <c r="H23" s="417"/>
      <c r="I23" s="316"/>
      <c r="K23" s="49"/>
      <c r="L23" s="49"/>
      <c r="M23" s="49" t="s">
        <v>191</v>
      </c>
      <c r="N23" s="49"/>
    </row>
    <row r="24" spans="2:14" s="45" customFormat="1" ht="15.75" customHeight="1">
      <c r="B24" s="421"/>
      <c r="C24" s="349" t="s">
        <v>192</v>
      </c>
      <c r="D24" s="345" t="s">
        <v>190</v>
      </c>
      <c r="E24" s="416"/>
      <c r="F24" s="417"/>
      <c r="G24" s="417"/>
      <c r="H24" s="417"/>
      <c r="I24" s="316"/>
      <c r="K24" s="49"/>
      <c r="L24" s="49"/>
      <c r="M24" s="49" t="s">
        <v>193</v>
      </c>
      <c r="N24" s="49"/>
    </row>
    <row r="25" spans="2:14" s="45" customFormat="1" ht="15.6" customHeight="1">
      <c r="B25" s="323">
        <v>6</v>
      </c>
      <c r="C25" s="404" t="s">
        <v>167</v>
      </c>
      <c r="D25" s="404"/>
      <c r="E25" s="404"/>
      <c r="F25" s="404"/>
      <c r="G25" s="404"/>
      <c r="H25" s="404"/>
      <c r="I25" s="405"/>
      <c r="K25" s="49"/>
      <c r="L25" s="49"/>
      <c r="M25" s="49"/>
      <c r="N25" s="49"/>
    </row>
    <row r="26" spans="2:14" s="45" customFormat="1" ht="15.6" customHeight="1">
      <c r="B26" s="147"/>
      <c r="C26" s="361" t="s">
        <v>194</v>
      </c>
      <c r="D26" s="407"/>
      <c r="E26" s="408"/>
      <c r="F26" s="408"/>
      <c r="G26" s="408"/>
      <c r="H26" s="408"/>
      <c r="I26" s="409"/>
      <c r="J26" s="51"/>
      <c r="K26" s="49"/>
      <c r="L26" s="49"/>
      <c r="M26" s="49" t="s">
        <v>195</v>
      </c>
      <c r="N26" s="49"/>
    </row>
    <row r="27" spans="2:14" s="45" customFormat="1" ht="15.75">
      <c r="B27" s="140"/>
      <c r="C27" s="361" t="s">
        <v>196</v>
      </c>
      <c r="D27" s="407"/>
      <c r="E27" s="408"/>
      <c r="F27" s="408"/>
      <c r="G27" s="408"/>
      <c r="H27" s="408"/>
      <c r="I27" s="409"/>
      <c r="J27" s="51"/>
      <c r="K27" s="49"/>
      <c r="L27" s="49"/>
      <c r="M27" s="49" t="s">
        <v>197</v>
      </c>
      <c r="N27" s="49"/>
    </row>
    <row r="28" spans="2:14" s="45" customFormat="1" ht="15.75">
      <c r="B28" s="140"/>
      <c r="C28" s="361" t="s">
        <v>198</v>
      </c>
      <c r="D28" s="407"/>
      <c r="E28" s="408"/>
      <c r="F28" s="408"/>
      <c r="G28" s="408"/>
      <c r="H28" s="408"/>
      <c r="I28" s="409"/>
      <c r="J28" s="51"/>
      <c r="K28" s="49"/>
      <c r="L28" s="49"/>
      <c r="M28" s="49" t="s">
        <v>199</v>
      </c>
      <c r="N28" s="49"/>
    </row>
    <row r="29" spans="2:14" s="45" customFormat="1" ht="15.6" customHeight="1">
      <c r="B29" s="140"/>
      <c r="C29" s="361" t="s">
        <v>200</v>
      </c>
      <c r="D29" s="407"/>
      <c r="E29" s="408"/>
      <c r="F29" s="408"/>
      <c r="G29" s="408"/>
      <c r="H29" s="408"/>
      <c r="I29" s="409"/>
      <c r="J29" s="51"/>
      <c r="K29" s="49"/>
      <c r="L29" s="49"/>
      <c r="M29" s="49" t="s">
        <v>201</v>
      </c>
      <c r="N29" s="49"/>
    </row>
    <row r="30" spans="2:14" s="45" customFormat="1" ht="30">
      <c r="B30" s="140"/>
      <c r="C30" s="361" t="s">
        <v>202</v>
      </c>
      <c r="D30" s="407"/>
      <c r="E30" s="418"/>
      <c r="F30" s="418"/>
      <c r="G30" s="418"/>
      <c r="H30" s="418"/>
      <c r="I30" s="419"/>
      <c r="J30" s="51"/>
      <c r="K30" s="49"/>
      <c r="L30" s="49"/>
      <c r="M30" s="49" t="s">
        <v>203</v>
      </c>
      <c r="N30" s="49"/>
    </row>
    <row r="31" spans="2:14" s="45" customFormat="1" ht="95.45" customHeight="1">
      <c r="B31" s="141"/>
      <c r="C31" s="361" t="s">
        <v>184</v>
      </c>
      <c r="D31" s="410"/>
      <c r="E31" s="411"/>
      <c r="F31" s="411"/>
      <c r="G31" s="411"/>
      <c r="H31" s="411"/>
      <c r="I31" s="412"/>
      <c r="J31" s="51"/>
      <c r="K31" s="49"/>
      <c r="L31" s="49"/>
      <c r="M31" s="49" t="s">
        <v>204</v>
      </c>
      <c r="N31" s="49"/>
    </row>
    <row r="34" spans="2:9" ht="14.45" customHeight="1">
      <c r="B34" s="403" t="s">
        <v>151</v>
      </c>
      <c r="C34" s="403"/>
      <c r="D34" s="403"/>
      <c r="E34" s="403"/>
      <c r="F34" s="403"/>
      <c r="G34" s="403"/>
      <c r="H34" s="403"/>
      <c r="I34" s="403"/>
    </row>
    <row r="35" spans="2:9" ht="14.45" customHeight="1">
      <c r="B35" s="403"/>
      <c r="C35" s="403"/>
      <c r="D35" s="403"/>
      <c r="E35" s="403"/>
      <c r="F35" s="403"/>
      <c r="G35" s="403"/>
      <c r="H35" s="403"/>
      <c r="I35" s="403"/>
    </row>
  </sheetData>
  <sheetProtection algorithmName="SHA-512" hashValue="oL20Q4eahP38Vd83H05R4tY35TDSw9Xn6+4QMTV2A+NxoW+DgFAXcZOnkcuM7FXKn04GnY7aJqajAcmmSMID7A==" saltValue="2ZA7XelCv64vEXA6KbhN7A==" spinCount="100000" sheet="1" selectLockedCells="1"/>
  <mergeCells count="38">
    <mergeCell ref="F9:I9"/>
    <mergeCell ref="D11:I11"/>
    <mergeCell ref="K7:N7"/>
    <mergeCell ref="M4:N4"/>
    <mergeCell ref="D5:E5"/>
    <mergeCell ref="D6:I6"/>
    <mergeCell ref="C4:I4"/>
    <mergeCell ref="K3:N3"/>
    <mergeCell ref="C2:I2"/>
    <mergeCell ref="C21:I21"/>
    <mergeCell ref="C8:I8"/>
    <mergeCell ref="D30:I30"/>
    <mergeCell ref="M8:N8"/>
    <mergeCell ref="D26:I26"/>
    <mergeCell ref="K10:N10"/>
    <mergeCell ref="M21:N21"/>
    <mergeCell ref="D13:I13"/>
    <mergeCell ref="D14:I14"/>
    <mergeCell ref="D15:I15"/>
    <mergeCell ref="D16:I16"/>
    <mergeCell ref="D17:I17"/>
    <mergeCell ref="D18:I18"/>
    <mergeCell ref="D9:E9"/>
    <mergeCell ref="B34:I35"/>
    <mergeCell ref="C25:I25"/>
    <mergeCell ref="C10:I10"/>
    <mergeCell ref="D27:I27"/>
    <mergeCell ref="D28:I28"/>
    <mergeCell ref="D29:I29"/>
    <mergeCell ref="D31:I31"/>
    <mergeCell ref="D19:I19"/>
    <mergeCell ref="D22:E22"/>
    <mergeCell ref="F22:I22"/>
    <mergeCell ref="E23:H23"/>
    <mergeCell ref="E24:H24"/>
    <mergeCell ref="D12:I12"/>
    <mergeCell ref="B10:B19"/>
    <mergeCell ref="B22:B24"/>
  </mergeCells>
  <conditionalFormatting sqref="D30">
    <cfRule type="expression" dxfId="54" priority="3">
      <formula>$D$22="Underway"</formula>
    </cfRule>
  </conditionalFormatting>
  <conditionalFormatting sqref="D31">
    <cfRule type="expression" dxfId="53" priority="4">
      <formula>$D$9="Underway"</formula>
    </cfRule>
  </conditionalFormatting>
  <conditionalFormatting sqref="D11:I11">
    <cfRule type="expression" dxfId="52" priority="24">
      <formula>$D$9="Complete"</formula>
    </cfRule>
  </conditionalFormatting>
  <conditionalFormatting sqref="D12:I12">
    <cfRule type="expression" dxfId="51" priority="23">
      <formula>$D$9="Nearly Complete"</formula>
    </cfRule>
  </conditionalFormatting>
  <conditionalFormatting sqref="D13:I15">
    <cfRule type="expression" dxfId="50" priority="18">
      <formula>$D$9="Underway"</formula>
    </cfRule>
  </conditionalFormatting>
  <conditionalFormatting sqref="D13:I17">
    <cfRule type="expression" dxfId="49" priority="16">
      <formula>$D$9="Substantially Complete"</formula>
    </cfRule>
  </conditionalFormatting>
  <conditionalFormatting sqref="D19:I19">
    <cfRule type="expression" dxfId="48" priority="2">
      <formula>$D$9="Pick One"</formula>
    </cfRule>
  </conditionalFormatting>
  <conditionalFormatting sqref="D26:I26">
    <cfRule type="expression" dxfId="47" priority="13" stopIfTrue="1">
      <formula>$D$23="Yes"</formula>
    </cfRule>
    <cfRule type="expression" dxfId="46" priority="14" stopIfTrue="1">
      <formula>$D$24="Yes"</formula>
    </cfRule>
    <cfRule type="expression" dxfId="45" priority="15">
      <formula>$D$22="Complete"</formula>
    </cfRule>
  </conditionalFormatting>
  <conditionalFormatting sqref="D27:I27">
    <cfRule type="expression" dxfId="44" priority="5">
      <formula>$D$22="Nearly Complete"</formula>
    </cfRule>
    <cfRule type="expression" dxfId="43" priority="6">
      <formula>AND($D$22="Complete",$D$23="Yes")</formula>
    </cfRule>
    <cfRule type="expression" dxfId="42" priority="9">
      <formula>AND($D$22="Complete",$D$24="Yes")</formula>
    </cfRule>
  </conditionalFormatting>
  <conditionalFormatting sqref="D28:I28">
    <cfRule type="expression" dxfId="41" priority="10" stopIfTrue="1">
      <formula>$D$23="Yes"</formula>
    </cfRule>
    <cfRule type="expression" dxfId="40" priority="11" stopIfTrue="1">
      <formula>$D$24="Yes"</formula>
    </cfRule>
    <cfRule type="expression" dxfId="39" priority="12">
      <formula>$D$22="Substantially Complete"</formula>
    </cfRule>
  </conditionalFormatting>
  <conditionalFormatting sqref="D29:I29">
    <cfRule type="expression" dxfId="38" priority="7">
      <formula>AND($D$22="Substantially Complete", $D$23="Yes")</formula>
    </cfRule>
    <cfRule type="expression" dxfId="37" priority="8">
      <formula>AND($D$22="Substantially Complete", $D$24="Yes")</formula>
    </cfRule>
  </conditionalFormatting>
  <conditionalFormatting sqref="D31:I31">
    <cfRule type="expression" dxfId="36" priority="1">
      <formula>$D$22="Pick One"</formula>
    </cfRule>
  </conditionalFormatting>
  <dataValidations count="1">
    <dataValidation allowBlank="1" showInputMessage="1" showErrorMessage="1" prompt="If the document is not available on the web, provide the relevant pages as an attachment in the Documents tab of the eTIP project application and indicate the file name here." sqref="D11:I19 D26:I31" xr:uid="{24F4D22B-3C9A-4251-B881-245F28B1052E}"/>
  </dataValidations>
  <pageMargins left="0.25" right="0.25" top="0.75" bottom="0.75" header="0.3" footer="0.3"/>
  <pageSetup scale="85" fitToHeight="0" orientation="landscape" horizontalDpi="4294967293" r:id="rId1"/>
  <headerFooter>
    <oddFooter>&amp;LProject Application Workbook for CMAQ/CRP, TAP-L and STP Shared Fund Applications&amp;R&amp;A - Page &amp;P of &amp;N</oddFooter>
  </headerFooter>
  <rowBreaks count="1" manualBreakCount="1">
    <brk id="24" max="16383"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15598F4C-939D-4BE2-A3DE-56D37A649598}">
          <x14:formula1>
            <xm:f>Dropdowns!$A$38:$A$44</xm:f>
          </x14:formula1>
          <xm:sqref>D9 D22</xm:sqref>
        </x14:dataValidation>
        <x14:dataValidation type="list" allowBlank="1" showInputMessage="1" showErrorMessage="1" xr:uid="{6F036C9F-C435-4E30-B642-7FE184B88BA5}">
          <x14:formula1>
            <xm:f>Dropdowns!$A$16:$A$18</xm:f>
          </x14:formula1>
          <xm:sqref>D23:D24</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pageSetUpPr fitToPage="1"/>
  </sheetPr>
  <dimension ref="B1:P50"/>
  <sheetViews>
    <sheetView showGridLines="0" showRowColHeaders="0" zoomScaleNormal="100" workbookViewId="0">
      <selection activeCell="D5" sqref="D5:E5"/>
    </sheetView>
  </sheetViews>
  <sheetFormatPr defaultColWidth="8.85546875" defaultRowHeight="15"/>
  <cols>
    <col min="1" max="1" width="1.5703125" customWidth="1"/>
    <col min="3" max="3" width="68" customWidth="1"/>
    <col min="4" max="11" width="13.140625" customWidth="1"/>
    <col min="13" max="14" width="8.85546875" hidden="1" customWidth="1"/>
    <col min="15" max="15" width="24.42578125" hidden="1" customWidth="1"/>
    <col min="16" max="16" width="16.42578125" hidden="1" customWidth="1"/>
  </cols>
  <sheetData>
    <row r="1" spans="2:16" s="45" customFormat="1" ht="43.5" customHeight="1">
      <c r="B1" s="328"/>
      <c r="C1" s="43" t="s">
        <v>205</v>
      </c>
      <c r="D1" s="44"/>
    </row>
    <row r="2" spans="2:16" s="45" customFormat="1" ht="25.5" customHeight="1">
      <c r="B2" s="328"/>
      <c r="C2" s="402" t="s">
        <v>206</v>
      </c>
      <c r="D2" s="402"/>
      <c r="E2" s="402"/>
      <c r="F2" s="402"/>
      <c r="G2" s="402"/>
      <c r="H2" s="402"/>
      <c r="I2" s="402"/>
      <c r="J2" s="402"/>
      <c r="K2" s="402"/>
      <c r="N2" s="44"/>
      <c r="O2" s="44"/>
      <c r="P2" s="44"/>
    </row>
    <row r="3" spans="2:16" s="45" customFormat="1" ht="25.5" customHeight="1">
      <c r="B3" s="328"/>
      <c r="C3" s="311"/>
      <c r="D3" s="44"/>
      <c r="M3" s="423" t="s">
        <v>155</v>
      </c>
      <c r="N3" s="424"/>
      <c r="O3" s="424"/>
      <c r="P3" s="425"/>
    </row>
    <row r="4" spans="2:16" s="45" customFormat="1" ht="15" customHeight="1">
      <c r="C4" s="429" t="s">
        <v>156</v>
      </c>
      <c r="D4" s="430"/>
      <c r="E4" s="430"/>
      <c r="F4" s="430"/>
      <c r="G4" s="430"/>
      <c r="H4" s="430"/>
      <c r="I4" s="430"/>
      <c r="J4" s="430"/>
      <c r="K4" s="431"/>
      <c r="M4" s="46" t="s">
        <v>157</v>
      </c>
      <c r="N4" s="46"/>
      <c r="O4" s="432" t="s">
        <v>158</v>
      </c>
      <c r="P4" s="433"/>
    </row>
    <row r="5" spans="2:16" ht="15" customHeight="1">
      <c r="B5" s="47">
        <v>1</v>
      </c>
      <c r="C5" s="165" t="s">
        <v>159</v>
      </c>
      <c r="D5" s="440"/>
      <c r="E5" s="441"/>
      <c r="F5" s="159"/>
      <c r="G5" s="159"/>
      <c r="H5" s="159"/>
      <c r="I5" s="159"/>
      <c r="J5" s="445"/>
      <c r="K5" s="473"/>
      <c r="M5" s="49"/>
      <c r="N5" s="49"/>
      <c r="O5" s="49" t="s">
        <v>160</v>
      </c>
      <c r="P5" s="49"/>
    </row>
    <row r="6" spans="2:16" s="45" customFormat="1" ht="39.950000000000003" customHeight="1">
      <c r="B6" s="313">
        <v>2</v>
      </c>
      <c r="C6" s="166" t="s">
        <v>161</v>
      </c>
      <c r="D6" s="465"/>
      <c r="E6" s="466"/>
      <c r="F6" s="466"/>
      <c r="G6" s="466"/>
      <c r="H6" s="466"/>
      <c r="I6" s="466"/>
      <c r="J6" s="475"/>
      <c r="K6" s="476"/>
      <c r="M6" s="46"/>
      <c r="N6" s="46"/>
      <c r="O6" s="46" t="s">
        <v>162</v>
      </c>
      <c r="P6" s="46"/>
    </row>
    <row r="7" spans="2:16" s="45" customFormat="1" ht="15.75">
      <c r="B7" s="338"/>
      <c r="C7" s="167"/>
      <c r="D7" s="167"/>
      <c r="E7" s="167"/>
      <c r="F7" s="167"/>
      <c r="G7" s="167"/>
      <c r="H7" s="167"/>
      <c r="I7" s="167"/>
      <c r="J7" s="168"/>
      <c r="K7" s="168"/>
      <c r="M7" s="467"/>
      <c r="N7" s="468"/>
      <c r="O7" s="468"/>
      <c r="P7" s="469"/>
    </row>
    <row r="8" spans="2:16" s="45" customFormat="1" ht="15" customHeight="1">
      <c r="C8" s="477" t="s">
        <v>207</v>
      </c>
      <c r="D8" s="478"/>
      <c r="E8" s="478"/>
      <c r="F8" s="478"/>
      <c r="G8" s="478"/>
      <c r="H8" s="478"/>
      <c r="I8" s="478"/>
      <c r="J8" s="478"/>
      <c r="K8" s="479"/>
      <c r="M8" s="470"/>
      <c r="N8" s="471"/>
      <c r="O8" s="471"/>
      <c r="P8" s="472"/>
    </row>
    <row r="9" spans="2:16" s="45" customFormat="1" ht="15.75" customHeight="1">
      <c r="B9" s="420">
        <v>3</v>
      </c>
      <c r="C9" s="169" t="s">
        <v>208</v>
      </c>
      <c r="D9" s="164" t="s">
        <v>165</v>
      </c>
      <c r="E9" s="170"/>
      <c r="F9" s="159"/>
      <c r="G9" s="159"/>
      <c r="H9" s="159"/>
      <c r="I9" s="159"/>
      <c r="J9" s="445"/>
      <c r="K9" s="473"/>
      <c r="M9" s="46"/>
      <c r="N9" s="46"/>
      <c r="O9" s="46" t="s">
        <v>209</v>
      </c>
      <c r="P9" s="46"/>
    </row>
    <row r="10" spans="2:16" s="45" customFormat="1" ht="90" customHeight="1">
      <c r="B10" s="422"/>
      <c r="C10" s="171" t="s">
        <v>210</v>
      </c>
      <c r="D10" s="462"/>
      <c r="E10" s="463"/>
      <c r="F10" s="463"/>
      <c r="G10" s="463"/>
      <c r="H10" s="463"/>
      <c r="I10" s="464"/>
      <c r="J10" s="447"/>
      <c r="K10" s="474"/>
      <c r="M10" s="46"/>
      <c r="N10" s="46"/>
      <c r="O10" s="46" t="s">
        <v>211</v>
      </c>
      <c r="P10" s="46"/>
    </row>
    <row r="11" spans="2:16" s="45" customFormat="1" ht="15.75">
      <c r="B11" s="420">
        <v>4</v>
      </c>
      <c r="C11" s="172" t="s">
        <v>212</v>
      </c>
      <c r="D11" s="173" t="s">
        <v>190</v>
      </c>
      <c r="E11" s="445"/>
      <c r="F11" s="446"/>
      <c r="G11" s="446"/>
      <c r="H11" s="446"/>
      <c r="I11" s="446"/>
      <c r="J11" s="447"/>
      <c r="K11" s="474"/>
      <c r="L11" s="51"/>
      <c r="M11" s="46"/>
      <c r="N11" s="46"/>
      <c r="O11" s="46" t="s">
        <v>213</v>
      </c>
      <c r="P11" s="46"/>
    </row>
    <row r="12" spans="2:16" s="45" customFormat="1" ht="15.75">
      <c r="B12" s="421"/>
      <c r="C12" s="172" t="s">
        <v>214</v>
      </c>
      <c r="D12" s="173" t="s">
        <v>190</v>
      </c>
      <c r="E12" s="447"/>
      <c r="F12" s="448"/>
      <c r="G12" s="448"/>
      <c r="H12" s="448"/>
      <c r="I12" s="448"/>
      <c r="J12" s="447"/>
      <c r="K12" s="474"/>
      <c r="L12" s="51"/>
      <c r="M12" s="46"/>
      <c r="N12" s="46"/>
      <c r="O12" s="46" t="s">
        <v>215</v>
      </c>
      <c r="P12" s="46"/>
    </row>
    <row r="13" spans="2:16" s="45" customFormat="1" ht="45">
      <c r="B13" s="421"/>
      <c r="C13" s="172" t="s">
        <v>216</v>
      </c>
      <c r="D13" s="482"/>
      <c r="E13" s="483"/>
      <c r="F13" s="483"/>
      <c r="G13" s="483"/>
      <c r="H13" s="483"/>
      <c r="I13" s="484"/>
      <c r="J13" s="447"/>
      <c r="K13" s="474"/>
      <c r="L13" s="51"/>
      <c r="M13" s="46"/>
      <c r="N13" s="46"/>
      <c r="O13" s="46" t="s">
        <v>217</v>
      </c>
      <c r="P13" s="46"/>
    </row>
    <row r="14" spans="2:16" s="45" customFormat="1" ht="15.75">
      <c r="B14" s="422"/>
      <c r="C14" s="172" t="s">
        <v>218</v>
      </c>
      <c r="D14" s="485"/>
      <c r="E14" s="483"/>
      <c r="F14" s="483"/>
      <c r="G14" s="483"/>
      <c r="H14" s="483"/>
      <c r="I14" s="484"/>
      <c r="J14" s="475"/>
      <c r="K14" s="476"/>
      <c r="L14" s="51"/>
      <c r="M14" s="46"/>
      <c r="N14" s="46"/>
      <c r="O14" s="46" t="s">
        <v>219</v>
      </c>
      <c r="P14" s="46"/>
    </row>
    <row r="15" spans="2:16">
      <c r="C15" s="160"/>
      <c r="D15" s="160"/>
      <c r="E15" s="160"/>
      <c r="F15" s="160"/>
      <c r="G15" s="160"/>
      <c r="H15" s="160"/>
      <c r="I15" s="160"/>
      <c r="J15" s="160"/>
      <c r="K15" s="160"/>
      <c r="M15" s="495"/>
      <c r="N15" s="496"/>
      <c r="O15" s="496"/>
      <c r="P15" s="497"/>
    </row>
    <row r="16" spans="2:16" s="45" customFormat="1" ht="15" customHeight="1">
      <c r="C16" s="477" t="s">
        <v>220</v>
      </c>
      <c r="D16" s="478"/>
      <c r="E16" s="478"/>
      <c r="F16" s="478"/>
      <c r="G16" s="478"/>
      <c r="H16" s="478"/>
      <c r="I16" s="478"/>
      <c r="J16" s="478"/>
      <c r="K16" s="479"/>
      <c r="M16" s="498"/>
      <c r="N16" s="499"/>
      <c r="O16" s="499"/>
      <c r="P16" s="500"/>
    </row>
    <row r="17" spans="2:16" s="45" customFormat="1" ht="30">
      <c r="B17" s="420">
        <v>5</v>
      </c>
      <c r="C17" s="169" t="s">
        <v>221</v>
      </c>
      <c r="D17" s="174" t="s">
        <v>190</v>
      </c>
      <c r="E17" s="170"/>
      <c r="F17" s="159"/>
      <c r="G17" s="159"/>
      <c r="H17" s="159"/>
      <c r="I17" s="159"/>
      <c r="J17" s="445"/>
      <c r="K17" s="473"/>
      <c r="M17" s="46"/>
      <c r="N17" s="46"/>
      <c r="O17" s="46" t="s">
        <v>222</v>
      </c>
      <c r="P17" s="46"/>
    </row>
    <row r="18" spans="2:16" s="45" customFormat="1" ht="75">
      <c r="B18" s="421"/>
      <c r="C18" s="175" t="s">
        <v>223</v>
      </c>
      <c r="D18" s="491"/>
      <c r="E18" s="463"/>
      <c r="F18" s="463"/>
      <c r="G18" s="463"/>
      <c r="H18" s="463"/>
      <c r="I18" s="464"/>
      <c r="J18" s="447"/>
      <c r="K18" s="474"/>
      <c r="M18" s="46"/>
      <c r="N18" s="46"/>
      <c r="O18" s="46" t="s">
        <v>224</v>
      </c>
      <c r="P18" s="46"/>
    </row>
    <row r="19" spans="2:16" s="45" customFormat="1" ht="75">
      <c r="B19" s="422"/>
      <c r="C19" s="175" t="s">
        <v>225</v>
      </c>
      <c r="D19" s="491"/>
      <c r="E19" s="463"/>
      <c r="F19" s="463"/>
      <c r="G19" s="463"/>
      <c r="H19" s="463"/>
      <c r="I19" s="464"/>
      <c r="J19" s="475"/>
      <c r="K19" s="476"/>
      <c r="M19" s="46"/>
      <c r="N19" s="46"/>
      <c r="O19" s="46" t="s">
        <v>226</v>
      </c>
      <c r="P19" s="46"/>
    </row>
    <row r="20" spans="2:16" s="45" customFormat="1" ht="15.75">
      <c r="B20" s="52"/>
      <c r="C20" s="312"/>
      <c r="D20" s="53"/>
      <c r="E20" s="54"/>
      <c r="F20" s="54"/>
      <c r="G20" s="54"/>
      <c r="H20" s="54"/>
      <c r="I20" s="54"/>
      <c r="M20" s="467" t="str">
        <f>IF(COUNTIF(M22:N26,"True")&gt;1,"Multiple", IF(M22=TRUE,"Bike/Ped Barrier Elimination",IF(M23=TRUE,"Bus Speed Improvements",IF(M24=TRUE,"Hwy-Rail Grade Crossing",IF(M25=TRUE,"Road Reconstruction",IF(M26=TRUE,"Truck Route Improvements",IF(N22=TRUE,"Bridge",IF(N23=TRUE,"Safety",IF(N24=TRUE,"Road Expansion",IF(N25=TRUE,"Transit Station, Yard, or Terminal","N/A"))))))))))</f>
        <v>N/A</v>
      </c>
      <c r="N20" s="468"/>
      <c r="O20" s="468"/>
      <c r="P20" s="469"/>
    </row>
    <row r="21" spans="2:16" s="45" customFormat="1" ht="15.75">
      <c r="B21" s="52"/>
      <c r="C21" s="429" t="s">
        <v>227</v>
      </c>
      <c r="D21" s="430"/>
      <c r="E21" s="430"/>
      <c r="F21" s="430"/>
      <c r="G21" s="430"/>
      <c r="H21" s="430"/>
      <c r="I21" s="430"/>
      <c r="J21" s="430"/>
      <c r="K21" s="431"/>
      <c r="M21" s="470"/>
      <c r="N21" s="471"/>
      <c r="O21" s="471"/>
      <c r="P21" s="472"/>
    </row>
    <row r="22" spans="2:16" s="45" customFormat="1" ht="40.35" customHeight="1">
      <c r="B22" s="420">
        <v>6</v>
      </c>
      <c r="C22" s="449" t="s">
        <v>228</v>
      </c>
      <c r="D22" s="277"/>
      <c r="E22" s="451" t="s">
        <v>14</v>
      </c>
      <c r="F22" s="452"/>
      <c r="G22" s="278" t="s">
        <v>154</v>
      </c>
      <c r="H22" s="451" t="s">
        <v>229</v>
      </c>
      <c r="I22" s="452"/>
      <c r="J22" s="456"/>
      <c r="K22" s="457"/>
      <c r="M22" s="61" t="b">
        <v>0</v>
      </c>
      <c r="N22" s="61" t="b">
        <v>0</v>
      </c>
      <c r="O22" s="46" t="s">
        <v>230</v>
      </c>
      <c r="P22" s="46" t="s">
        <v>231</v>
      </c>
    </row>
    <row r="23" spans="2:16" s="45" customFormat="1" ht="40.35" customHeight="1">
      <c r="B23" s="421"/>
      <c r="C23" s="449"/>
      <c r="D23" s="345"/>
      <c r="E23" s="453" t="s">
        <v>30</v>
      </c>
      <c r="F23" s="454"/>
      <c r="G23" s="346"/>
      <c r="H23" s="480" t="s">
        <v>232</v>
      </c>
      <c r="I23" s="481"/>
      <c r="J23" s="458"/>
      <c r="K23" s="459"/>
      <c r="M23" s="61" t="b">
        <v>0</v>
      </c>
      <c r="N23" s="61" t="b">
        <v>0</v>
      </c>
      <c r="O23" s="46" t="s">
        <v>233</v>
      </c>
      <c r="P23" s="46" t="s">
        <v>234</v>
      </c>
    </row>
    <row r="24" spans="2:16" s="45" customFormat="1" ht="40.35" customHeight="1">
      <c r="B24" s="421"/>
      <c r="C24" s="449"/>
      <c r="D24" s="345"/>
      <c r="E24" s="453" t="s">
        <v>53</v>
      </c>
      <c r="F24" s="454"/>
      <c r="G24" s="346"/>
      <c r="H24" s="453" t="s">
        <v>69</v>
      </c>
      <c r="I24" s="454"/>
      <c r="J24" s="458"/>
      <c r="K24" s="459"/>
      <c r="M24" s="61" t="b">
        <v>0</v>
      </c>
      <c r="N24" s="61" t="b">
        <v>0</v>
      </c>
      <c r="O24" s="46" t="s">
        <v>235</v>
      </c>
      <c r="P24" s="46" t="s">
        <v>236</v>
      </c>
    </row>
    <row r="25" spans="2:16" s="45" customFormat="1" ht="40.35" customHeight="1">
      <c r="B25" s="421"/>
      <c r="C25" s="449"/>
      <c r="D25" s="345"/>
      <c r="E25" s="480" t="s">
        <v>62</v>
      </c>
      <c r="F25" s="481"/>
      <c r="G25" s="346"/>
      <c r="H25" s="453" t="s">
        <v>237</v>
      </c>
      <c r="I25" s="454"/>
      <c r="J25" s="458"/>
      <c r="K25" s="459"/>
      <c r="M25" s="61" t="b">
        <v>0</v>
      </c>
      <c r="N25" s="61" t="b">
        <v>0</v>
      </c>
      <c r="O25" s="46" t="s">
        <v>238</v>
      </c>
      <c r="P25" s="46" t="s">
        <v>239</v>
      </c>
    </row>
    <row r="26" spans="2:16" s="45" customFormat="1" ht="40.35" customHeight="1">
      <c r="B26" s="422"/>
      <c r="C26" s="450"/>
      <c r="D26" s="345" t="s">
        <v>154</v>
      </c>
      <c r="E26" s="453" t="s">
        <v>95</v>
      </c>
      <c r="F26" s="454"/>
      <c r="G26" s="279"/>
      <c r="H26" s="279"/>
      <c r="I26" s="280"/>
      <c r="J26" s="460"/>
      <c r="K26" s="461"/>
      <c r="M26" s="61" t="b">
        <v>0</v>
      </c>
      <c r="N26" s="61"/>
      <c r="O26" s="46" t="s">
        <v>240</v>
      </c>
      <c r="P26" s="46"/>
    </row>
    <row r="27" spans="2:16" s="45" customFormat="1" ht="15.75">
      <c r="B27" s="52"/>
      <c r="C27" s="314"/>
      <c r="D27" s="55"/>
      <c r="E27" s="321"/>
      <c r="F27" s="321"/>
      <c r="G27" s="55"/>
      <c r="H27" s="55"/>
      <c r="I27" s="55"/>
      <c r="J27" s="331"/>
      <c r="K27" s="331"/>
      <c r="M27" s="467"/>
      <c r="N27" s="468"/>
      <c r="O27" s="468"/>
      <c r="P27" s="469"/>
    </row>
    <row r="28" spans="2:16" s="45" customFormat="1" ht="15" customHeight="1">
      <c r="C28" s="455" t="s">
        <v>241</v>
      </c>
      <c r="D28" s="455"/>
      <c r="E28" s="455"/>
      <c r="F28" s="455"/>
      <c r="G28" s="455"/>
      <c r="H28" s="455"/>
      <c r="I28" s="455"/>
      <c r="J28" s="455"/>
      <c r="K28" s="455"/>
      <c r="M28" s="492"/>
      <c r="N28" s="493"/>
      <c r="O28" s="493"/>
      <c r="P28" s="494"/>
    </row>
    <row r="29" spans="2:16" s="45" customFormat="1" ht="15" customHeight="1">
      <c r="C29" s="443"/>
      <c r="D29" s="455" t="s">
        <v>242</v>
      </c>
      <c r="E29" s="455"/>
      <c r="F29" s="455"/>
      <c r="G29" s="455"/>
      <c r="H29" s="455"/>
      <c r="I29" s="455" t="s">
        <v>243</v>
      </c>
      <c r="J29" s="455"/>
      <c r="K29" s="455"/>
      <c r="M29" s="492"/>
      <c r="N29" s="493"/>
      <c r="O29" s="493"/>
      <c r="P29" s="494"/>
    </row>
    <row r="30" spans="2:16" s="45" customFormat="1" ht="15.75" customHeight="1">
      <c r="C30" s="444"/>
      <c r="D30" s="56" t="s">
        <v>244</v>
      </c>
      <c r="E30" s="57" t="s">
        <v>245</v>
      </c>
      <c r="F30" s="57" t="s">
        <v>246</v>
      </c>
      <c r="G30" s="57" t="s">
        <v>247</v>
      </c>
      <c r="H30" s="57" t="s">
        <v>248</v>
      </c>
      <c r="I30" s="57" t="s">
        <v>249</v>
      </c>
      <c r="J30" s="353" t="s">
        <v>250</v>
      </c>
      <c r="K30" s="353" t="s">
        <v>247</v>
      </c>
      <c r="M30" s="470"/>
      <c r="N30" s="471"/>
      <c r="O30" s="471"/>
      <c r="P30" s="472"/>
    </row>
    <row r="31" spans="2:16" s="45" customFormat="1" ht="30">
      <c r="B31" s="420">
        <v>7</v>
      </c>
      <c r="C31" s="349" t="s">
        <v>251</v>
      </c>
      <c r="D31" s="125"/>
      <c r="E31" s="126"/>
      <c r="F31" s="126"/>
      <c r="G31" s="126"/>
      <c r="H31" s="126"/>
      <c r="I31" s="126"/>
      <c r="J31" s="127"/>
      <c r="K31" s="127"/>
      <c r="M31" s="46"/>
      <c r="N31" s="46"/>
      <c r="O31" s="46" t="s">
        <v>252</v>
      </c>
      <c r="P31" s="46"/>
    </row>
    <row r="32" spans="2:16" s="45" customFormat="1" ht="15.75">
      <c r="B32" s="421"/>
      <c r="C32" s="349" t="s">
        <v>253</v>
      </c>
      <c r="D32" s="24" t="s">
        <v>190</v>
      </c>
      <c r="E32" s="486"/>
      <c r="F32" s="486"/>
      <c r="G32" s="486"/>
      <c r="H32" s="486"/>
      <c r="I32" s="486"/>
      <c r="J32" s="486"/>
      <c r="K32" s="486"/>
      <c r="M32" s="46"/>
      <c r="N32" s="46"/>
      <c r="O32" s="46" t="s">
        <v>254</v>
      </c>
      <c r="P32" s="46"/>
    </row>
    <row r="33" spans="2:16" ht="30">
      <c r="B33" s="422"/>
      <c r="C33" s="58" t="s">
        <v>255</v>
      </c>
      <c r="D33" s="128"/>
      <c r="E33" s="129"/>
      <c r="F33" s="129"/>
      <c r="G33" s="129"/>
      <c r="H33" s="129"/>
      <c r="I33" s="129"/>
      <c r="J33" s="129"/>
      <c r="K33" s="129"/>
      <c r="M33" s="49"/>
      <c r="N33" s="49"/>
      <c r="O33" s="49" t="s">
        <v>256</v>
      </c>
      <c r="P33" s="49"/>
    </row>
    <row r="34" spans="2:16" ht="29.25" customHeight="1">
      <c r="B34" s="399">
        <v>8</v>
      </c>
      <c r="C34" s="487" t="s">
        <v>257</v>
      </c>
      <c r="D34" s="488"/>
      <c r="E34" s="488"/>
      <c r="F34" s="488"/>
      <c r="G34" s="488"/>
      <c r="H34" s="488"/>
      <c r="I34" s="488"/>
      <c r="J34" s="488"/>
      <c r="K34" s="489"/>
      <c r="M34" s="434"/>
      <c r="N34" s="435"/>
      <c r="O34" s="435"/>
      <c r="P34" s="436"/>
    </row>
    <row r="35" spans="2:16">
      <c r="B35" s="399"/>
      <c r="C35" s="58" t="s">
        <v>258</v>
      </c>
      <c r="D35" s="24" t="s">
        <v>190</v>
      </c>
      <c r="E35" s="486"/>
      <c r="F35" s="486"/>
      <c r="G35" s="486"/>
      <c r="H35" s="486"/>
      <c r="I35" s="486"/>
      <c r="J35" s="486"/>
      <c r="K35" s="486"/>
      <c r="M35" s="49"/>
      <c r="N35" s="49"/>
      <c r="O35" s="49" t="s">
        <v>259</v>
      </c>
      <c r="P35" s="49"/>
    </row>
    <row r="36" spans="2:16" ht="15.75">
      <c r="B36" s="399"/>
      <c r="C36" s="490" t="s">
        <v>260</v>
      </c>
      <c r="D36" s="56" t="s">
        <v>244</v>
      </c>
      <c r="E36" s="57" t="s">
        <v>245</v>
      </c>
      <c r="F36" s="57" t="s">
        <v>246</v>
      </c>
      <c r="G36" s="57" t="s">
        <v>247</v>
      </c>
      <c r="H36" s="57" t="s">
        <v>248</v>
      </c>
      <c r="I36" s="57" t="s">
        <v>249</v>
      </c>
      <c r="J36" s="353" t="s">
        <v>250</v>
      </c>
      <c r="K36" s="353" t="s">
        <v>247</v>
      </c>
      <c r="M36" s="434"/>
      <c r="N36" s="435"/>
      <c r="O36" s="435"/>
      <c r="P36" s="436"/>
    </row>
    <row r="37" spans="2:16">
      <c r="B37" s="399"/>
      <c r="C37" s="450"/>
      <c r="D37" s="60"/>
      <c r="E37" s="16"/>
      <c r="F37" s="16"/>
      <c r="G37" s="16"/>
      <c r="H37" s="16"/>
      <c r="I37" s="16"/>
      <c r="J37" s="16"/>
      <c r="K37" s="16"/>
      <c r="M37" s="49"/>
      <c r="N37" s="49"/>
      <c r="O37" s="49" t="s">
        <v>261</v>
      </c>
      <c r="P37" s="49"/>
    </row>
    <row r="38" spans="2:16" ht="45">
      <c r="B38" s="399"/>
      <c r="C38" s="58" t="s">
        <v>262</v>
      </c>
      <c r="D38" s="60"/>
      <c r="E38" s="16"/>
      <c r="F38" s="16"/>
      <c r="G38" s="16"/>
      <c r="H38" s="16"/>
      <c r="I38" s="16"/>
      <c r="J38" s="16"/>
      <c r="K38" s="16"/>
      <c r="M38" s="49"/>
      <c r="N38" s="49"/>
      <c r="O38" s="49" t="s">
        <v>263</v>
      </c>
      <c r="P38" s="49"/>
    </row>
    <row r="39" spans="2:16" ht="105">
      <c r="B39" s="399"/>
      <c r="C39" s="58" t="s">
        <v>264</v>
      </c>
      <c r="D39" s="16"/>
      <c r="E39" s="486"/>
      <c r="F39" s="486"/>
      <c r="G39" s="486"/>
      <c r="H39" s="486"/>
      <c r="I39" s="486"/>
      <c r="J39" s="486"/>
      <c r="K39" s="486"/>
      <c r="M39" s="62" t="b">
        <v>0</v>
      </c>
      <c r="N39" s="15"/>
      <c r="O39" s="59" t="s">
        <v>265</v>
      </c>
      <c r="P39" s="49"/>
    </row>
    <row r="40" spans="2:16" ht="75">
      <c r="B40" s="399"/>
      <c r="C40" s="358" t="s">
        <v>266</v>
      </c>
      <c r="D40" s="16"/>
      <c r="E40" s="486"/>
      <c r="F40" s="486"/>
      <c r="G40" s="486"/>
      <c r="H40" s="486"/>
      <c r="I40" s="486"/>
      <c r="J40" s="486"/>
      <c r="K40" s="486"/>
      <c r="M40" s="62" t="b">
        <v>0</v>
      </c>
      <c r="N40" s="15"/>
      <c r="O40" s="59" t="s">
        <v>267</v>
      </c>
      <c r="P40" s="49"/>
    </row>
    <row r="41" spans="2:16" ht="60">
      <c r="B41" s="399"/>
      <c r="C41" s="358" t="s">
        <v>268</v>
      </c>
      <c r="D41" s="16"/>
      <c r="E41" s="486"/>
      <c r="F41" s="486"/>
      <c r="G41" s="486"/>
      <c r="H41" s="486"/>
      <c r="I41" s="486"/>
      <c r="J41" s="486"/>
      <c r="K41" s="486"/>
      <c r="M41" s="15" t="b">
        <v>0</v>
      </c>
      <c r="N41" s="15"/>
      <c r="O41" s="59" t="s">
        <v>269</v>
      </c>
      <c r="P41" s="49"/>
    </row>
    <row r="43" spans="2:16">
      <c r="O43" t="s">
        <v>270</v>
      </c>
      <c r="P43" s="176">
        <f>COUNTIF(D5:D6,"")+COUNTIF(D13:D14,"")</f>
        <v>4</v>
      </c>
    </row>
    <row r="44" spans="2:16">
      <c r="B44" s="403" t="s">
        <v>151</v>
      </c>
      <c r="C44" s="403"/>
      <c r="D44" s="403"/>
      <c r="E44" s="403"/>
      <c r="F44" s="403"/>
      <c r="G44" s="403"/>
      <c r="H44" s="403"/>
      <c r="I44" s="403"/>
      <c r="J44" s="403"/>
      <c r="K44" s="403"/>
      <c r="O44" t="s">
        <v>271</v>
      </c>
      <c r="P44" s="161">
        <f>COUNTIF(D9,"Pick one")+COUNTIF(D11:D32,"Yes/No")</f>
        <v>5</v>
      </c>
    </row>
    <row r="45" spans="2:16">
      <c r="B45" s="403"/>
      <c r="C45" s="403"/>
      <c r="D45" s="403"/>
      <c r="E45" s="403"/>
      <c r="F45" s="403"/>
      <c r="G45" s="403"/>
      <c r="H45" s="403"/>
      <c r="I45" s="403"/>
      <c r="J45" s="403"/>
      <c r="K45" s="403"/>
      <c r="O45" t="s">
        <v>272</v>
      </c>
      <c r="P45" s="162">
        <f>IF(COUNTIF(M22:N26,"false")=9,1,0)</f>
        <v>1</v>
      </c>
    </row>
    <row r="46" spans="2:16">
      <c r="P46" s="176">
        <f>SUM(P43:P45)</f>
        <v>10</v>
      </c>
    </row>
    <row r="47" spans="2:16">
      <c r="O47" t="s">
        <v>273</v>
      </c>
      <c r="P47">
        <f>IF(D9&gt;1,COUNTIF(D10,""))+IF(D17="yes",COUNTIF(D18:D19,""),0)</f>
        <v>1</v>
      </c>
    </row>
    <row r="48" spans="2:16">
      <c r="O48" t="s">
        <v>274</v>
      </c>
      <c r="P48" s="162" t="str">
        <f>IF(AND(D32="yes",SUM(D33:K33)=0),"1","0")</f>
        <v>0</v>
      </c>
    </row>
    <row r="49" spans="15:16">
      <c r="O49" t="s">
        <v>275</v>
      </c>
      <c r="P49" s="162">
        <f>IF(D32="yes",COUNTIF(M39:M41,"false"),0)</f>
        <v>0</v>
      </c>
    </row>
    <row r="50" spans="15:16">
      <c r="P50" s="161">
        <f>SUM(P47:P49)</f>
        <v>1</v>
      </c>
    </row>
  </sheetData>
  <sheetProtection selectLockedCells="1"/>
  <mergeCells count="53">
    <mergeCell ref="M27:P30"/>
    <mergeCell ref="M34:P34"/>
    <mergeCell ref="M36:P36"/>
    <mergeCell ref="M20:P21"/>
    <mergeCell ref="M15:P16"/>
    <mergeCell ref="B17:B19"/>
    <mergeCell ref="D19:I19"/>
    <mergeCell ref="D18:I18"/>
    <mergeCell ref="E35:K35"/>
    <mergeCell ref="C28:K28"/>
    <mergeCell ref="E25:F25"/>
    <mergeCell ref="E32:K32"/>
    <mergeCell ref="E26:F26"/>
    <mergeCell ref="B44:K45"/>
    <mergeCell ref="E40:K40"/>
    <mergeCell ref="E41:K41"/>
    <mergeCell ref="B34:B41"/>
    <mergeCell ref="C34:K34"/>
    <mergeCell ref="C36:C37"/>
    <mergeCell ref="E39:K39"/>
    <mergeCell ref="C16:K16"/>
    <mergeCell ref="C8:K8"/>
    <mergeCell ref="H23:I23"/>
    <mergeCell ref="J17:K19"/>
    <mergeCell ref="D13:I13"/>
    <mergeCell ref="D14:I14"/>
    <mergeCell ref="M3:P3"/>
    <mergeCell ref="O4:P4"/>
    <mergeCell ref="D5:E5"/>
    <mergeCell ref="B9:B10"/>
    <mergeCell ref="D10:I10"/>
    <mergeCell ref="D6:I6"/>
    <mergeCell ref="M7:P8"/>
    <mergeCell ref="J9:K14"/>
    <mergeCell ref="J5:K6"/>
    <mergeCell ref="B11:B14"/>
    <mergeCell ref="C4:K4"/>
    <mergeCell ref="C2:K2"/>
    <mergeCell ref="B22:B26"/>
    <mergeCell ref="C21:K21"/>
    <mergeCell ref="C29:C30"/>
    <mergeCell ref="B31:B33"/>
    <mergeCell ref="E11:I12"/>
    <mergeCell ref="C22:C26"/>
    <mergeCell ref="E22:F22"/>
    <mergeCell ref="E23:F23"/>
    <mergeCell ref="H22:I22"/>
    <mergeCell ref="E24:F24"/>
    <mergeCell ref="D29:H29"/>
    <mergeCell ref="I29:K29"/>
    <mergeCell ref="J22:K26"/>
    <mergeCell ref="H24:I24"/>
    <mergeCell ref="H25:I25"/>
  </mergeCells>
  <dataValidations xWindow="1096" yWindow="609" count="3">
    <dataValidation allowBlank="1" showInputMessage="1" showErrorMessage="1" prompt="If the plan document is not available on the web, provide the relevant pages of the plan as an attachment in the Documents tab of the eTIP project application and indicate here that the plan is attached." sqref="D13:I14" xr:uid="{00000000-0002-0000-0100-000000000000}"/>
    <dataValidation allowBlank="1" showInputMessage="1" showErrorMessage="1" promptTitle="Minimum acceptable funding" prompt="If the sponsor is not willing to accept partial funding for the phase, the amount entered here should be equal to the full amount requested above." sqref="D33:K33" xr:uid="{0AEC3CBB-9489-4632-846B-507D3EC25089}"/>
    <dataValidation allowBlank="1" showInputMessage="1" showErrorMessage="1" promptTitle="Amount requested" prompt="Enter the amount of STP shared funds (including, if eligible, any TDCHs) requested for the phase.  Do not enter the total cost of the phase unless eligible to request the use of TDCHs. " sqref="D31:K31" xr:uid="{103448D5-0A1B-45B2-B5F1-3C651E185E60}"/>
  </dataValidations>
  <pageMargins left="0.25" right="0.25" top="0.75" bottom="0.75" header="0.3" footer="0.3"/>
  <pageSetup scale="72" fitToHeight="0" orientation="landscape" horizontalDpi="4294967293" r:id="rId1"/>
  <headerFooter>
    <oddFooter>&amp;LProject Application Workbook for CMAQ/CRP, TAP-L and STP Shared Fund Applications&amp;R&amp;A - 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8436" r:id="rId4" name="Check Box 4">
              <controlPr defaultSize="0" autoFill="0" autoLine="0" autoPict="0">
                <anchor moveWithCells="1">
                  <from>
                    <xdr:col>3</xdr:col>
                    <xdr:colOff>371475</xdr:colOff>
                    <xdr:row>38</xdr:row>
                    <xdr:rowOff>0</xdr:rowOff>
                  </from>
                  <to>
                    <xdr:col>3</xdr:col>
                    <xdr:colOff>676275</xdr:colOff>
                    <xdr:row>38</xdr:row>
                    <xdr:rowOff>676275</xdr:rowOff>
                  </to>
                </anchor>
              </controlPr>
            </control>
          </mc:Choice>
        </mc:AlternateContent>
        <mc:AlternateContent xmlns:mc="http://schemas.openxmlformats.org/markup-compatibility/2006">
          <mc:Choice Requires="x14">
            <control shapeId="18437" r:id="rId5" name="Check Box 5">
              <controlPr defaultSize="0" autoFill="0" autoLine="0" autoPict="0">
                <anchor moveWithCells="1">
                  <from>
                    <xdr:col>3</xdr:col>
                    <xdr:colOff>371475</xdr:colOff>
                    <xdr:row>39</xdr:row>
                    <xdr:rowOff>66675</xdr:rowOff>
                  </from>
                  <to>
                    <xdr:col>3</xdr:col>
                    <xdr:colOff>676275</xdr:colOff>
                    <xdr:row>39</xdr:row>
                    <xdr:rowOff>457200</xdr:rowOff>
                  </to>
                </anchor>
              </controlPr>
            </control>
          </mc:Choice>
        </mc:AlternateContent>
        <mc:AlternateContent xmlns:mc="http://schemas.openxmlformats.org/markup-compatibility/2006">
          <mc:Choice Requires="x14">
            <control shapeId="18438" r:id="rId6" name="Check Box 6">
              <controlPr defaultSize="0" autoFill="0" autoLine="0" autoPict="0">
                <anchor moveWithCells="1">
                  <from>
                    <xdr:col>3</xdr:col>
                    <xdr:colOff>371475</xdr:colOff>
                    <xdr:row>40</xdr:row>
                    <xdr:rowOff>9525</xdr:rowOff>
                  </from>
                  <to>
                    <xdr:col>3</xdr:col>
                    <xdr:colOff>676275</xdr:colOff>
                    <xdr:row>40</xdr:row>
                    <xdr:rowOff>266700</xdr:rowOff>
                  </to>
                </anchor>
              </controlPr>
            </control>
          </mc:Choice>
        </mc:AlternateContent>
        <mc:AlternateContent xmlns:mc="http://schemas.openxmlformats.org/markup-compatibility/2006">
          <mc:Choice Requires="x14">
            <control shapeId="18440" r:id="rId7" name="Check Box 8">
              <controlPr defaultSize="0" autoFill="0" autoLine="0" autoPict="0">
                <anchor moveWithCells="1">
                  <from>
                    <xdr:col>3</xdr:col>
                    <xdr:colOff>333375</xdr:colOff>
                    <xdr:row>21</xdr:row>
                    <xdr:rowOff>76200</xdr:rowOff>
                  </from>
                  <to>
                    <xdr:col>3</xdr:col>
                    <xdr:colOff>647700</xdr:colOff>
                    <xdr:row>21</xdr:row>
                    <xdr:rowOff>495300</xdr:rowOff>
                  </to>
                </anchor>
              </controlPr>
            </control>
          </mc:Choice>
        </mc:AlternateContent>
        <mc:AlternateContent xmlns:mc="http://schemas.openxmlformats.org/markup-compatibility/2006">
          <mc:Choice Requires="x14">
            <control shapeId="18441" r:id="rId8" name="Check Box 9">
              <controlPr defaultSize="0" autoFill="0" autoLine="0" autoPict="0">
                <anchor moveWithCells="1">
                  <from>
                    <xdr:col>3</xdr:col>
                    <xdr:colOff>342900</xdr:colOff>
                    <xdr:row>23</xdr:row>
                    <xdr:rowOff>104775</xdr:rowOff>
                  </from>
                  <to>
                    <xdr:col>3</xdr:col>
                    <xdr:colOff>657225</xdr:colOff>
                    <xdr:row>24</xdr:row>
                    <xdr:rowOff>9525</xdr:rowOff>
                  </to>
                </anchor>
              </controlPr>
            </control>
          </mc:Choice>
        </mc:AlternateContent>
        <mc:AlternateContent xmlns:mc="http://schemas.openxmlformats.org/markup-compatibility/2006">
          <mc:Choice Requires="x14">
            <control shapeId="18442" r:id="rId9" name="Check Box 10">
              <controlPr defaultSize="0" autoFill="0" autoLine="0" autoPict="0">
                <anchor moveWithCells="1">
                  <from>
                    <xdr:col>3</xdr:col>
                    <xdr:colOff>333375</xdr:colOff>
                    <xdr:row>22</xdr:row>
                    <xdr:rowOff>104775</xdr:rowOff>
                  </from>
                  <to>
                    <xdr:col>3</xdr:col>
                    <xdr:colOff>647700</xdr:colOff>
                    <xdr:row>22</xdr:row>
                    <xdr:rowOff>390525</xdr:rowOff>
                  </to>
                </anchor>
              </controlPr>
            </control>
          </mc:Choice>
        </mc:AlternateContent>
        <mc:AlternateContent xmlns:mc="http://schemas.openxmlformats.org/markup-compatibility/2006">
          <mc:Choice Requires="x14">
            <control shapeId="18443" r:id="rId10" name="Check Box 11">
              <controlPr defaultSize="0" autoFill="0" autoLine="0" autoPict="0">
                <anchor moveWithCells="1">
                  <from>
                    <xdr:col>3</xdr:col>
                    <xdr:colOff>352425</xdr:colOff>
                    <xdr:row>24</xdr:row>
                    <xdr:rowOff>104775</xdr:rowOff>
                  </from>
                  <to>
                    <xdr:col>3</xdr:col>
                    <xdr:colOff>676275</xdr:colOff>
                    <xdr:row>24</xdr:row>
                    <xdr:rowOff>409575</xdr:rowOff>
                  </to>
                </anchor>
              </controlPr>
            </control>
          </mc:Choice>
        </mc:AlternateContent>
        <mc:AlternateContent xmlns:mc="http://schemas.openxmlformats.org/markup-compatibility/2006">
          <mc:Choice Requires="x14">
            <control shapeId="18444" r:id="rId11" name="Check Box 12">
              <controlPr defaultSize="0" autoFill="0" autoLine="0" autoPict="0">
                <anchor moveWithCells="1">
                  <from>
                    <xdr:col>6</xdr:col>
                    <xdr:colOff>333375</xdr:colOff>
                    <xdr:row>21</xdr:row>
                    <xdr:rowOff>76200</xdr:rowOff>
                  </from>
                  <to>
                    <xdr:col>6</xdr:col>
                    <xdr:colOff>647700</xdr:colOff>
                    <xdr:row>21</xdr:row>
                    <xdr:rowOff>466725</xdr:rowOff>
                  </to>
                </anchor>
              </controlPr>
            </control>
          </mc:Choice>
        </mc:AlternateContent>
        <mc:AlternateContent xmlns:mc="http://schemas.openxmlformats.org/markup-compatibility/2006">
          <mc:Choice Requires="x14">
            <control shapeId="18445" r:id="rId12" name="Check Box 13">
              <controlPr defaultSize="0" autoFill="0" autoLine="0" autoPict="0">
                <anchor moveWithCells="1">
                  <from>
                    <xdr:col>6</xdr:col>
                    <xdr:colOff>342900</xdr:colOff>
                    <xdr:row>23</xdr:row>
                    <xdr:rowOff>104775</xdr:rowOff>
                  </from>
                  <to>
                    <xdr:col>6</xdr:col>
                    <xdr:colOff>657225</xdr:colOff>
                    <xdr:row>23</xdr:row>
                    <xdr:rowOff>485775</xdr:rowOff>
                  </to>
                </anchor>
              </controlPr>
            </control>
          </mc:Choice>
        </mc:AlternateContent>
        <mc:AlternateContent xmlns:mc="http://schemas.openxmlformats.org/markup-compatibility/2006">
          <mc:Choice Requires="x14">
            <control shapeId="18446" r:id="rId13" name="Check Box 14">
              <controlPr defaultSize="0" autoFill="0" autoLine="0" autoPict="0">
                <anchor moveWithCells="1">
                  <from>
                    <xdr:col>6</xdr:col>
                    <xdr:colOff>333375</xdr:colOff>
                    <xdr:row>22</xdr:row>
                    <xdr:rowOff>104775</xdr:rowOff>
                  </from>
                  <to>
                    <xdr:col>6</xdr:col>
                    <xdr:colOff>647700</xdr:colOff>
                    <xdr:row>22</xdr:row>
                    <xdr:rowOff>485775</xdr:rowOff>
                  </to>
                </anchor>
              </controlPr>
            </control>
          </mc:Choice>
        </mc:AlternateContent>
        <mc:AlternateContent xmlns:mc="http://schemas.openxmlformats.org/markup-compatibility/2006">
          <mc:Choice Requires="x14">
            <control shapeId="18447" r:id="rId14" name="Check Box 15">
              <controlPr defaultSize="0" autoFill="0" autoLine="0" autoPict="0">
                <anchor moveWithCells="1">
                  <from>
                    <xdr:col>6</xdr:col>
                    <xdr:colOff>352425</xdr:colOff>
                    <xdr:row>24</xdr:row>
                    <xdr:rowOff>104775</xdr:rowOff>
                  </from>
                  <to>
                    <xdr:col>6</xdr:col>
                    <xdr:colOff>676275</xdr:colOff>
                    <xdr:row>24</xdr:row>
                    <xdr:rowOff>419100</xdr:rowOff>
                  </to>
                </anchor>
              </controlPr>
            </control>
          </mc:Choice>
        </mc:AlternateContent>
        <mc:AlternateContent xmlns:mc="http://schemas.openxmlformats.org/markup-compatibility/2006">
          <mc:Choice Requires="x14">
            <control shapeId="18448" r:id="rId15" name="Check Box 16">
              <controlPr defaultSize="0" autoFill="0" autoLine="0" autoPict="0">
                <anchor moveWithCells="1">
                  <from>
                    <xdr:col>3</xdr:col>
                    <xdr:colOff>352425</xdr:colOff>
                    <xdr:row>25</xdr:row>
                    <xdr:rowOff>123825</xdr:rowOff>
                  </from>
                  <to>
                    <xdr:col>3</xdr:col>
                    <xdr:colOff>676275</xdr:colOff>
                    <xdr:row>25</xdr:row>
                    <xdr:rowOff>428625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xWindow="1096" yWindow="609" count="2">
        <x14:dataValidation type="list" allowBlank="1" showInputMessage="1" showErrorMessage="1" xr:uid="{00000000-0002-0000-0100-000001000000}">
          <x14:formula1>
            <xm:f>Dropdowns!$A$16:$A$18</xm:f>
          </x14:formula1>
          <xm:sqref>D11:D12 D17 D35 D32</xm:sqref>
        </x14:dataValidation>
        <x14:dataValidation type="list" allowBlank="1" showInputMessage="1" showErrorMessage="1" xr:uid="{00000000-0002-0000-0100-000002000000}">
          <x14:formula1>
            <xm:f>Dropdowns!$A$23:$A$26</xm:f>
          </x14:formula1>
          <xm:sqref>D9</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pageSetUpPr fitToPage="1"/>
  </sheetPr>
  <dimension ref="B1:Q45"/>
  <sheetViews>
    <sheetView showGridLines="0" showRowColHeaders="0" zoomScaleNormal="100" workbookViewId="0">
      <selection activeCell="D5" sqref="D5"/>
    </sheetView>
  </sheetViews>
  <sheetFormatPr defaultColWidth="9.140625" defaultRowHeight="15.75"/>
  <cols>
    <col min="1" max="1" width="1.42578125" style="45" customWidth="1"/>
    <col min="2" max="2" width="7.5703125" style="42" customWidth="1"/>
    <col min="3" max="3" width="61" style="44" customWidth="1"/>
    <col min="4" max="4" width="22.140625" style="44" customWidth="1"/>
    <col min="5" max="7" width="22.140625" style="45" customWidth="1"/>
    <col min="8" max="9" width="9.140625" style="45"/>
    <col min="10" max="10" width="16.140625" style="45" hidden="1" customWidth="1"/>
    <col min="11" max="11" width="9.140625" style="45" hidden="1" customWidth="1"/>
    <col min="12" max="12" width="17" style="45" hidden="1" customWidth="1"/>
    <col min="13" max="14" width="9.140625" style="45" hidden="1" customWidth="1"/>
    <col min="15" max="15" width="13.140625" style="42" hidden="1" customWidth="1"/>
    <col min="16" max="16" width="14.42578125" style="42" hidden="1" customWidth="1"/>
    <col min="17" max="17" width="9.140625" style="42" hidden="1" customWidth="1"/>
    <col min="18" max="16384" width="9.140625" style="45"/>
  </cols>
  <sheetData>
    <row r="1" spans="2:17" ht="43.5" customHeight="1">
      <c r="B1" s="328"/>
      <c r="C1" s="63" t="s">
        <v>276</v>
      </c>
      <c r="O1" s="328"/>
      <c r="P1" s="328"/>
      <c r="Q1" s="328"/>
    </row>
    <row r="2" spans="2:17" ht="25.5" customHeight="1">
      <c r="B2" s="328"/>
      <c r="C2" s="510" t="s">
        <v>206</v>
      </c>
      <c r="D2" s="510"/>
      <c r="E2" s="510"/>
      <c r="F2" s="510"/>
      <c r="G2" s="510"/>
      <c r="O2" s="328"/>
      <c r="P2" s="328"/>
      <c r="Q2" s="328"/>
    </row>
    <row r="3" spans="2:17" ht="25.5" customHeight="1">
      <c r="B3" s="328"/>
      <c r="C3" s="64"/>
      <c r="J3" s="512" t="s">
        <v>155</v>
      </c>
      <c r="K3" s="512"/>
      <c r="L3" s="512"/>
      <c r="M3" s="512"/>
      <c r="N3" s="512"/>
      <c r="O3" s="512"/>
      <c r="P3" s="512"/>
      <c r="Q3" s="512"/>
    </row>
    <row r="4" spans="2:17" ht="15" customHeight="1">
      <c r="B4" s="45"/>
      <c r="C4" s="506" t="s">
        <v>156</v>
      </c>
      <c r="D4" s="507"/>
      <c r="E4" s="507"/>
      <c r="F4" s="507"/>
      <c r="G4" s="507"/>
      <c r="H4" s="65"/>
      <c r="J4" s="106" t="s">
        <v>157</v>
      </c>
      <c r="K4" s="106"/>
      <c r="L4" s="511" t="s">
        <v>158</v>
      </c>
      <c r="M4" s="511"/>
      <c r="O4" s="335" t="s">
        <v>277</v>
      </c>
      <c r="P4" s="335" t="s">
        <v>278</v>
      </c>
      <c r="Q4" s="335" t="s">
        <v>279</v>
      </c>
    </row>
    <row r="5" spans="2:17">
      <c r="B5" s="313">
        <v>1</v>
      </c>
      <c r="C5" s="349" t="s">
        <v>159</v>
      </c>
      <c r="D5" s="342"/>
      <c r="E5" s="501"/>
      <c r="F5" s="501"/>
      <c r="G5" s="501"/>
      <c r="J5" s="46"/>
      <c r="K5" s="46"/>
      <c r="L5" s="46" t="s">
        <v>160</v>
      </c>
      <c r="M5" s="46"/>
      <c r="O5" s="313">
        <f>IF(D5="",1,0)</f>
        <v>1</v>
      </c>
      <c r="P5" s="313" t="s">
        <v>280</v>
      </c>
      <c r="Q5" s="313" t="s">
        <v>281</v>
      </c>
    </row>
    <row r="6" spans="2:17" ht="39.950000000000003" customHeight="1">
      <c r="B6" s="313">
        <v>2</v>
      </c>
      <c r="C6" s="349" t="s">
        <v>161</v>
      </c>
      <c r="D6" s="505"/>
      <c r="E6" s="505"/>
      <c r="F6" s="505"/>
      <c r="G6" s="505"/>
      <c r="J6" s="46"/>
      <c r="K6" s="46"/>
      <c r="L6" s="46" t="s">
        <v>162</v>
      </c>
      <c r="M6" s="46"/>
      <c r="O6" s="313">
        <f>IF(D6="",1,0)</f>
        <v>1</v>
      </c>
      <c r="P6" s="313" t="s">
        <v>280</v>
      </c>
      <c r="Q6" s="313" t="s">
        <v>281</v>
      </c>
    </row>
    <row r="7" spans="2:17" ht="15" customHeight="1">
      <c r="B7" s="52"/>
      <c r="C7" s="66"/>
      <c r="D7" s="2"/>
      <c r="E7" s="67"/>
      <c r="F7" s="67"/>
      <c r="G7" s="67"/>
      <c r="J7" s="46"/>
      <c r="K7" s="46"/>
      <c r="L7" s="46"/>
      <c r="M7" s="46"/>
      <c r="O7" s="353"/>
      <c r="P7" s="353"/>
      <c r="Q7" s="353"/>
    </row>
    <row r="8" spans="2:17" ht="15" customHeight="1">
      <c r="B8" s="45"/>
      <c r="C8" s="506" t="s">
        <v>282</v>
      </c>
      <c r="D8" s="507"/>
      <c r="E8" s="507"/>
      <c r="F8" s="507"/>
      <c r="G8" s="507"/>
      <c r="H8" s="65"/>
      <c r="J8" s="46"/>
      <c r="K8" s="46"/>
      <c r="L8" s="46"/>
      <c r="M8" s="46"/>
      <c r="O8" s="353"/>
      <c r="P8" s="353"/>
      <c r="Q8" s="353"/>
    </row>
    <row r="9" spans="2:17" ht="45">
      <c r="B9" s="313">
        <v>3</v>
      </c>
      <c r="C9" s="358" t="s">
        <v>283</v>
      </c>
      <c r="D9" s="505"/>
      <c r="E9" s="505"/>
      <c r="F9" s="505"/>
      <c r="G9" s="505"/>
      <c r="J9" s="46"/>
      <c r="K9" s="46"/>
      <c r="L9" s="46" t="s">
        <v>284</v>
      </c>
      <c r="M9" s="46"/>
      <c r="O9" s="313">
        <f>IF(D9="",1,0)</f>
        <v>1</v>
      </c>
      <c r="P9" s="313" t="s">
        <v>280</v>
      </c>
      <c r="Q9" s="313" t="s">
        <v>281</v>
      </c>
    </row>
    <row r="10" spans="2:17" ht="31.5" customHeight="1">
      <c r="B10" s="313">
        <v>4</v>
      </c>
      <c r="C10" s="358" t="s">
        <v>285</v>
      </c>
      <c r="D10" s="413" t="s">
        <v>165</v>
      </c>
      <c r="E10" s="437"/>
      <c r="F10" s="508"/>
      <c r="G10" s="509"/>
      <c r="J10" s="46"/>
      <c r="K10" s="46"/>
      <c r="L10" s="46" t="s">
        <v>286</v>
      </c>
      <c r="M10" s="46"/>
      <c r="O10" s="313">
        <f>IF(D10="Pick One",1,0)</f>
        <v>1</v>
      </c>
      <c r="P10" s="313" t="s">
        <v>280</v>
      </c>
      <c r="Q10" s="313" t="s">
        <v>287</v>
      </c>
    </row>
    <row r="11" spans="2:17" ht="30">
      <c r="B11" s="313">
        <v>5</v>
      </c>
      <c r="C11" s="358" t="s">
        <v>288</v>
      </c>
      <c r="D11" s="505"/>
      <c r="E11" s="505"/>
      <c r="F11" s="505"/>
      <c r="G11" s="505"/>
      <c r="J11" s="46"/>
      <c r="K11" s="46"/>
      <c r="L11" s="46" t="s">
        <v>289</v>
      </c>
      <c r="M11" s="46"/>
      <c r="O11" s="313">
        <f>IF(D11="",1,0)</f>
        <v>1</v>
      </c>
      <c r="P11" s="313" t="s">
        <v>280</v>
      </c>
      <c r="Q11" s="313" t="s">
        <v>281</v>
      </c>
    </row>
    <row r="12" spans="2:17" ht="60">
      <c r="B12" s="399">
        <v>6</v>
      </c>
      <c r="C12" s="259" t="s">
        <v>290</v>
      </c>
      <c r="D12" s="513" t="s">
        <v>291</v>
      </c>
      <c r="E12" s="513" t="s">
        <v>292</v>
      </c>
      <c r="F12" s="513" t="s">
        <v>293</v>
      </c>
      <c r="G12" s="513" t="s">
        <v>294</v>
      </c>
      <c r="J12" s="61" t="b">
        <v>0</v>
      </c>
      <c r="K12" s="46"/>
      <c r="L12" s="46" t="s">
        <v>295</v>
      </c>
      <c r="M12" s="46"/>
      <c r="O12" s="353"/>
      <c r="P12" s="353"/>
      <c r="Q12" s="353"/>
    </row>
    <row r="13" spans="2:17">
      <c r="B13" s="399"/>
      <c r="C13" s="260"/>
      <c r="D13" s="514"/>
      <c r="E13" s="514"/>
      <c r="F13" s="514"/>
      <c r="G13" s="514"/>
      <c r="J13" s="61"/>
      <c r="K13" s="46"/>
      <c r="L13" s="46"/>
      <c r="M13" s="46"/>
      <c r="O13" s="353"/>
      <c r="P13" s="353"/>
      <c r="Q13" s="353"/>
    </row>
    <row r="14" spans="2:17">
      <c r="B14" s="399"/>
      <c r="C14" s="68" t="s">
        <v>296</v>
      </c>
      <c r="D14" s="333"/>
      <c r="E14" s="336"/>
      <c r="F14" s="336"/>
      <c r="G14" s="336"/>
      <c r="J14" s="46"/>
      <c r="K14" s="46"/>
      <c r="L14" s="46" t="s">
        <v>297</v>
      </c>
      <c r="M14" s="46"/>
      <c r="O14" s="313">
        <f>IF(D14="",1,0)</f>
        <v>1</v>
      </c>
      <c r="P14" s="313" t="s">
        <v>280</v>
      </c>
      <c r="Q14" s="313" t="s">
        <v>281</v>
      </c>
    </row>
    <row r="15" spans="2:17">
      <c r="B15" s="399"/>
      <c r="C15" s="68" t="s">
        <v>298</v>
      </c>
      <c r="D15" s="333"/>
      <c r="E15" s="336"/>
      <c r="F15" s="336"/>
      <c r="G15" s="336"/>
      <c r="J15" s="46"/>
      <c r="K15" s="46"/>
      <c r="L15" s="46" t="s">
        <v>299</v>
      </c>
      <c r="M15" s="46"/>
      <c r="O15" s="313">
        <f t="shared" ref="O15:O19" si="0">IF(D15="",1,0)</f>
        <v>1</v>
      </c>
      <c r="P15" s="313" t="s">
        <v>280</v>
      </c>
      <c r="Q15" s="313" t="s">
        <v>281</v>
      </c>
    </row>
    <row r="16" spans="2:17">
      <c r="B16" s="399"/>
      <c r="C16" s="68" t="s">
        <v>300</v>
      </c>
      <c r="D16" s="333"/>
      <c r="E16" s="336"/>
      <c r="F16" s="336"/>
      <c r="G16" s="336"/>
      <c r="J16" s="46"/>
      <c r="K16" s="46"/>
      <c r="L16" s="46" t="s">
        <v>301</v>
      </c>
      <c r="M16" s="46"/>
      <c r="O16" s="313">
        <f t="shared" si="0"/>
        <v>1</v>
      </c>
      <c r="P16" s="313" t="s">
        <v>280</v>
      </c>
      <c r="Q16" s="313" t="s">
        <v>281</v>
      </c>
    </row>
    <row r="17" spans="2:17">
      <c r="B17" s="399"/>
      <c r="C17" s="68" t="s">
        <v>302</v>
      </c>
      <c r="D17" s="333"/>
      <c r="E17" s="336"/>
      <c r="F17" s="336"/>
      <c r="G17" s="336"/>
      <c r="J17" s="46"/>
      <c r="K17" s="46"/>
      <c r="L17" s="46" t="s">
        <v>303</v>
      </c>
      <c r="M17" s="46"/>
      <c r="O17" s="313">
        <f t="shared" si="0"/>
        <v>1</v>
      </c>
      <c r="P17" s="313" t="s">
        <v>280</v>
      </c>
      <c r="Q17" s="313" t="s">
        <v>281</v>
      </c>
    </row>
    <row r="18" spans="2:17">
      <c r="B18" s="399"/>
      <c r="C18" s="68" t="s">
        <v>304</v>
      </c>
      <c r="D18" s="333"/>
      <c r="E18" s="336"/>
      <c r="F18" s="336"/>
      <c r="G18" s="336"/>
      <c r="J18" s="46"/>
      <c r="K18" s="46"/>
      <c r="L18" s="46" t="s">
        <v>305</v>
      </c>
      <c r="M18" s="46"/>
      <c r="O18" s="313">
        <f t="shared" si="0"/>
        <v>1</v>
      </c>
      <c r="P18" s="313" t="s">
        <v>280</v>
      </c>
      <c r="Q18" s="313" t="s">
        <v>281</v>
      </c>
    </row>
    <row r="19" spans="2:17">
      <c r="B19" s="399"/>
      <c r="C19" s="68" t="s">
        <v>306</v>
      </c>
      <c r="D19" s="333"/>
      <c r="E19" s="336"/>
      <c r="F19" s="336"/>
      <c r="G19" s="336"/>
      <c r="J19" s="46"/>
      <c r="K19" s="46"/>
      <c r="L19" s="46" t="s">
        <v>307</v>
      </c>
      <c r="M19" s="46"/>
      <c r="O19" s="313">
        <f t="shared" si="0"/>
        <v>1</v>
      </c>
      <c r="P19" s="313" t="s">
        <v>280</v>
      </c>
      <c r="Q19" s="313" t="s">
        <v>281</v>
      </c>
    </row>
    <row r="20" spans="2:17" ht="31.5" customHeight="1">
      <c r="B20" s="313">
        <v>7</v>
      </c>
      <c r="C20" s="358" t="s">
        <v>212</v>
      </c>
      <c r="D20" s="342" t="s">
        <v>190</v>
      </c>
      <c r="E20" s="501"/>
      <c r="F20" s="501"/>
      <c r="G20" s="501"/>
      <c r="J20" s="46"/>
      <c r="K20" s="46"/>
      <c r="L20" s="46" t="s">
        <v>308</v>
      </c>
      <c r="M20" s="46"/>
      <c r="O20" s="353">
        <f>IF(D20="yes/no",1,0)</f>
        <v>1</v>
      </c>
      <c r="P20" s="353" t="s">
        <v>280</v>
      </c>
      <c r="Q20" s="353" t="s">
        <v>287</v>
      </c>
    </row>
    <row r="21" spans="2:17" ht="31.5" customHeight="1">
      <c r="B21" s="313">
        <v>8</v>
      </c>
      <c r="C21" s="358" t="s">
        <v>309</v>
      </c>
      <c r="D21" s="502"/>
      <c r="E21" s="502"/>
      <c r="F21" s="502"/>
      <c r="G21" s="502"/>
      <c r="J21" s="46"/>
      <c r="K21" s="46"/>
      <c r="L21" s="46" t="s">
        <v>310</v>
      </c>
      <c r="M21" s="46"/>
      <c r="O21" s="313">
        <f t="shared" ref="O21:O22" si="1">IF(D21="",1,0)</f>
        <v>1</v>
      </c>
      <c r="P21" s="313" t="s">
        <v>311</v>
      </c>
      <c r="Q21" s="313" t="s">
        <v>281</v>
      </c>
    </row>
    <row r="22" spans="2:17" ht="31.5" customHeight="1">
      <c r="B22" s="313">
        <v>9</v>
      </c>
      <c r="C22" s="69" t="s">
        <v>218</v>
      </c>
      <c r="D22" s="333"/>
      <c r="E22" s="501"/>
      <c r="F22" s="501"/>
      <c r="G22" s="501"/>
      <c r="J22" s="46"/>
      <c r="K22" s="46"/>
      <c r="L22" s="46" t="s">
        <v>312</v>
      </c>
      <c r="M22" s="46"/>
      <c r="O22" s="313">
        <f t="shared" si="1"/>
        <v>1</v>
      </c>
      <c r="P22" s="313" t="s">
        <v>311</v>
      </c>
      <c r="Q22" s="313" t="s">
        <v>281</v>
      </c>
    </row>
    <row r="23" spans="2:17">
      <c r="B23" s="52"/>
      <c r="C23" s="67"/>
      <c r="D23" s="311"/>
      <c r="E23" s="67"/>
      <c r="F23" s="67"/>
      <c r="G23" s="67"/>
      <c r="J23" s="467"/>
      <c r="K23" s="468"/>
      <c r="L23" s="468"/>
      <c r="M23" s="469"/>
      <c r="O23" s="353"/>
      <c r="P23" s="353"/>
      <c r="Q23" s="353"/>
    </row>
    <row r="24" spans="2:17" ht="15.95" customHeight="1">
      <c r="B24"/>
      <c r="C24" s="503" t="s">
        <v>313</v>
      </c>
      <c r="D24" s="504"/>
      <c r="E24" s="504"/>
      <c r="F24" s="504"/>
      <c r="G24" s="504"/>
      <c r="H24" s="70"/>
      <c r="I24" s="2"/>
      <c r="J24" s="46"/>
      <c r="K24" s="46"/>
      <c r="L24" s="46" t="s">
        <v>314</v>
      </c>
      <c r="M24" s="46"/>
      <c r="O24" s="313">
        <f>IF(D25="",1,0)</f>
        <v>1</v>
      </c>
      <c r="P24" s="313" t="s">
        <v>311</v>
      </c>
      <c r="Q24" s="313" t="s">
        <v>281</v>
      </c>
    </row>
    <row r="25" spans="2:17" ht="133.5" customHeight="1">
      <c r="B25" s="313">
        <v>10</v>
      </c>
      <c r="C25" s="358" t="s">
        <v>315</v>
      </c>
      <c r="D25" s="505"/>
      <c r="E25" s="505"/>
      <c r="F25" s="505"/>
      <c r="G25" s="505"/>
      <c r="O25" s="328"/>
      <c r="P25" s="328"/>
      <c r="Q25" s="328"/>
    </row>
    <row r="27" spans="2:17" ht="15.75" customHeight="1">
      <c r="B27" s="328"/>
      <c r="H27" s="71"/>
      <c r="I27" s="71"/>
      <c r="J27" s="71"/>
      <c r="K27" s="71"/>
      <c r="O27" s="328"/>
      <c r="P27" s="328"/>
      <c r="Q27" s="328"/>
    </row>
    <row r="28" spans="2:17" ht="18.75">
      <c r="B28" s="403" t="s">
        <v>151</v>
      </c>
      <c r="C28" s="403"/>
      <c r="D28" s="403"/>
      <c r="E28" s="403"/>
      <c r="F28" s="403"/>
      <c r="G28" s="403"/>
      <c r="H28" s="71"/>
      <c r="I28" s="71"/>
      <c r="J28" s="71"/>
      <c r="K28" s="71"/>
      <c r="O28" s="194" t="s">
        <v>316</v>
      </c>
      <c r="P28" t="s">
        <v>317</v>
      </c>
      <c r="Q28"/>
    </row>
    <row r="29" spans="2:17">
      <c r="B29" s="403"/>
      <c r="C29" s="403"/>
      <c r="D29" s="403"/>
      <c r="E29" s="403"/>
      <c r="F29" s="403"/>
      <c r="G29" s="403"/>
      <c r="O29" s="195" t="s">
        <v>311</v>
      </c>
      <c r="P29">
        <v>4</v>
      </c>
      <c r="Q29"/>
    </row>
    <row r="30" spans="2:17">
      <c r="B30" s="328"/>
      <c r="O30" s="163" t="s">
        <v>281</v>
      </c>
      <c r="P30">
        <v>4</v>
      </c>
      <c r="Q30"/>
    </row>
    <row r="31" spans="2:17">
      <c r="B31" s="328"/>
      <c r="O31" s="195" t="s">
        <v>280</v>
      </c>
      <c r="P31">
        <v>13</v>
      </c>
      <c r="Q31"/>
    </row>
    <row r="32" spans="2:17">
      <c r="B32" s="328"/>
      <c r="O32" s="163" t="s">
        <v>287</v>
      </c>
      <c r="P32">
        <v>2</v>
      </c>
      <c r="Q32"/>
    </row>
    <row r="33" spans="15:17">
      <c r="O33" s="163" t="s">
        <v>281</v>
      </c>
      <c r="P33">
        <v>11</v>
      </c>
      <c r="Q33"/>
    </row>
    <row r="34" spans="15:17">
      <c r="O34" s="195" t="s">
        <v>318</v>
      </c>
      <c r="P34"/>
      <c r="Q34"/>
    </row>
    <row r="35" spans="15:17">
      <c r="O35" s="163" t="s">
        <v>318</v>
      </c>
      <c r="P35"/>
      <c r="Q35"/>
    </row>
    <row r="36" spans="15:17">
      <c r="O36" s="195" t="s">
        <v>319</v>
      </c>
      <c r="P36">
        <v>17</v>
      </c>
      <c r="Q36"/>
    </row>
    <row r="37" spans="15:17">
      <c r="O37"/>
      <c r="P37"/>
      <c r="Q37"/>
    </row>
    <row r="38" spans="15:17">
      <c r="O38"/>
      <c r="P38"/>
      <c r="Q38"/>
    </row>
    <row r="39" spans="15:17">
      <c r="O39"/>
      <c r="P39"/>
      <c r="Q39"/>
    </row>
    <row r="40" spans="15:17">
      <c r="O40" t="s">
        <v>270</v>
      </c>
      <c r="P40" s="176">
        <f>SUM(O5:O6,O9,O11,O14:O19)</f>
        <v>10</v>
      </c>
      <c r="Q40"/>
    </row>
    <row r="41" spans="15:17">
      <c r="O41" s="186" t="s">
        <v>271</v>
      </c>
      <c r="P41" s="176">
        <f>SUM(O10,O20)</f>
        <v>2</v>
      </c>
      <c r="Q41"/>
    </row>
    <row r="42" spans="15:17">
      <c r="O42"/>
      <c r="P42" s="176">
        <f>SUM(P40:P41)</f>
        <v>12</v>
      </c>
      <c r="Q42"/>
    </row>
    <row r="43" spans="15:17">
      <c r="O43"/>
      <c r="P43"/>
      <c r="Q43"/>
    </row>
    <row r="44" spans="15:17">
      <c r="O44" t="s">
        <v>273</v>
      </c>
      <c r="P44">
        <f>SUM(O24,O21,O22)</f>
        <v>3</v>
      </c>
      <c r="Q44"/>
    </row>
    <row r="45" spans="15:17">
      <c r="O45"/>
      <c r="P45" s="161">
        <f>SUM(P44:P44)</f>
        <v>3</v>
      </c>
      <c r="Q45"/>
    </row>
  </sheetData>
  <sheetProtection algorithmName="SHA-512" hashValue="ZbFRNK/j++UCmcCyFFEFc7JiGLXYMH2vtOOJkFaPFUqx7l6NU15VzpY9fTFD1Wg/yEaEujrPwp5+KAW8nH52tg==" saltValue="fLLMPkTw5kxvRTjip3qJCg==" spinCount="100000" sheet="1" objects="1" scenarios="1"/>
  <mergeCells count="23">
    <mergeCell ref="J23:M23"/>
    <mergeCell ref="F10:G10"/>
    <mergeCell ref="D9:G9"/>
    <mergeCell ref="C2:G2"/>
    <mergeCell ref="L4:M4"/>
    <mergeCell ref="C4:G4"/>
    <mergeCell ref="J3:Q3"/>
    <mergeCell ref="D12:D13"/>
    <mergeCell ref="E12:E13"/>
    <mergeCell ref="F12:F13"/>
    <mergeCell ref="G12:G13"/>
    <mergeCell ref="B28:G29"/>
    <mergeCell ref="E5:G5"/>
    <mergeCell ref="B12:B19"/>
    <mergeCell ref="E20:G20"/>
    <mergeCell ref="D21:G21"/>
    <mergeCell ref="E22:G22"/>
    <mergeCell ref="C24:G24"/>
    <mergeCell ref="D25:G25"/>
    <mergeCell ref="C8:G8"/>
    <mergeCell ref="D6:G6"/>
    <mergeCell ref="D11:G11"/>
    <mergeCell ref="D10:E10"/>
  </mergeCells>
  <dataValidations count="1">
    <dataValidation allowBlank="1" showErrorMessage="1" promptTitle="Question 7" prompt="If the plan document is not available on the web, provide the relevant pages of the plan as an attachment in the Documents tab of the eTIP project application and indicate here that the plan is attached." sqref="D21:G21" xr:uid="{00000000-0002-0000-0200-000000000000}"/>
  </dataValidations>
  <pageMargins left="0.25" right="0.25" top="0.75" bottom="0.75" header="0.3" footer="0.3"/>
  <pageSetup scale="84" fitToHeight="0" orientation="landscape" r:id="rId2"/>
  <headerFooter>
    <oddFooter>&amp;LProject Application Workbook for CMAQ/CRP, TAP-L and STP Shared Fund Applications&amp;R&amp;A - Page &amp;P of &amp;N</oddFooter>
  </headerFooter>
  <drawing r:id="rId3"/>
  <legacyDrawing r:id="rId4"/>
  <mc:AlternateContent xmlns:mc="http://schemas.openxmlformats.org/markup-compatibility/2006">
    <mc:Choice Requires="x14">
      <controls>
        <mc:AlternateContent xmlns:mc="http://schemas.openxmlformats.org/markup-compatibility/2006">
          <mc:Choice Requires="x14">
            <control shapeId="19463" r:id="rId5" name="Check Box 7">
              <controlPr defaultSize="0" autoFill="0" autoLine="0" autoPict="0">
                <anchor moveWithCells="1">
                  <from>
                    <xdr:col>2</xdr:col>
                    <xdr:colOff>3790950</xdr:colOff>
                    <xdr:row>11</xdr:row>
                    <xdr:rowOff>571500</xdr:rowOff>
                  </from>
                  <to>
                    <xdr:col>2</xdr:col>
                    <xdr:colOff>3990975</xdr:colOff>
                    <xdr:row>13</xdr:row>
                    <xdr:rowOff>57150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200-000001000000}">
          <x14:formula1>
            <xm:f>Dropdowns!$C$23:$C$27</xm:f>
          </x14:formula1>
          <xm:sqref>D10</xm:sqref>
        </x14:dataValidation>
        <x14:dataValidation type="list" allowBlank="1" showInputMessage="1" showErrorMessage="1" xr:uid="{00000000-0002-0000-0200-000002000000}">
          <x14:formula1>
            <xm:f>Dropdowns!$A$16:$A$18</xm:f>
          </x14:formula1>
          <xm:sqref>D20</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C000"/>
    <pageSetUpPr fitToPage="1"/>
  </sheetPr>
  <dimension ref="B1:S76"/>
  <sheetViews>
    <sheetView showGridLines="0" showRowColHeaders="0" zoomScaleNormal="100" workbookViewId="0">
      <selection activeCell="D5" sqref="D5:E5"/>
    </sheetView>
  </sheetViews>
  <sheetFormatPr defaultColWidth="8.85546875" defaultRowHeight="15"/>
  <cols>
    <col min="1" max="1" width="2.42578125" customWidth="1"/>
    <col min="3" max="3" width="68" style="1" customWidth="1"/>
    <col min="4" max="4" width="12.5703125" style="160" customWidth="1"/>
    <col min="5" max="5" width="6.5703125" customWidth="1"/>
    <col min="12" max="13" width="8.85546875" hidden="1" customWidth="1"/>
    <col min="14" max="14" width="21.5703125" hidden="1" customWidth="1"/>
    <col min="15" max="16" width="8.85546875" hidden="1" customWidth="1"/>
    <col min="17" max="18" width="8.85546875" style="52" hidden="1" customWidth="1"/>
    <col min="19" max="19" width="8.85546875" style="76" hidden="1" customWidth="1"/>
  </cols>
  <sheetData>
    <row r="1" spans="2:19" s="45" customFormat="1" ht="43.5" customHeight="1">
      <c r="B1" s="328"/>
      <c r="C1" s="533" t="s">
        <v>130</v>
      </c>
      <c r="D1" s="533"/>
      <c r="E1" s="533"/>
      <c r="F1" s="533"/>
      <c r="G1" s="533"/>
      <c r="H1" s="533"/>
      <c r="I1" s="533"/>
      <c r="L1" s="67"/>
      <c r="M1" s="67"/>
      <c r="N1" s="67"/>
      <c r="O1" s="67"/>
      <c r="Q1" s="328"/>
      <c r="R1" s="328"/>
      <c r="S1" s="328"/>
    </row>
    <row r="2" spans="2:19" s="45" customFormat="1" ht="25.5" customHeight="1">
      <c r="B2" s="328"/>
      <c r="C2" s="426" t="s">
        <v>206</v>
      </c>
      <c r="D2" s="427"/>
      <c r="E2" s="427"/>
      <c r="F2" s="427"/>
      <c r="G2" s="427"/>
      <c r="H2" s="427"/>
      <c r="I2" s="428"/>
      <c r="L2" s="67"/>
      <c r="M2" s="67"/>
      <c r="N2" s="67"/>
      <c r="O2" s="67"/>
      <c r="Q2" s="328"/>
      <c r="R2" s="328"/>
      <c r="S2" s="328"/>
    </row>
    <row r="3" spans="2:19" s="45" customFormat="1" ht="25.5" customHeight="1">
      <c r="B3" s="328"/>
      <c r="C3" s="311"/>
      <c r="D3" s="182"/>
      <c r="L3" s="515" t="s">
        <v>155</v>
      </c>
      <c r="M3" s="515"/>
      <c r="N3" s="515"/>
      <c r="O3" s="515"/>
      <c r="P3" s="515"/>
      <c r="Q3" s="515"/>
      <c r="R3" s="515"/>
      <c r="S3" s="515"/>
    </row>
    <row r="4" spans="2:19" s="45" customFormat="1" ht="15" customHeight="1">
      <c r="C4" s="429" t="s">
        <v>156</v>
      </c>
      <c r="D4" s="430"/>
      <c r="E4" s="430"/>
      <c r="F4" s="430"/>
      <c r="G4" s="430"/>
      <c r="H4" s="430"/>
      <c r="I4" s="431"/>
      <c r="L4" s="192" t="s">
        <v>157</v>
      </c>
      <c r="M4" s="192"/>
      <c r="N4" s="422" t="s">
        <v>158</v>
      </c>
      <c r="O4" s="422"/>
      <c r="Q4" s="353" t="s">
        <v>277</v>
      </c>
      <c r="R4" s="353" t="s">
        <v>278</v>
      </c>
      <c r="S4" s="353" t="s">
        <v>279</v>
      </c>
    </row>
    <row r="5" spans="2:19">
      <c r="B5" s="47">
        <v>1</v>
      </c>
      <c r="C5" s="351" t="s">
        <v>159</v>
      </c>
      <c r="D5" s="440"/>
      <c r="E5" s="441"/>
      <c r="F5" s="416"/>
      <c r="G5" s="417"/>
      <c r="H5" s="417"/>
      <c r="I5" s="438"/>
      <c r="L5" s="49"/>
      <c r="M5" s="49"/>
      <c r="N5" s="49" t="s">
        <v>160</v>
      </c>
      <c r="O5" s="49"/>
      <c r="Q5" s="313">
        <f>IF(D5="",1,0)</f>
        <v>1</v>
      </c>
      <c r="R5" s="313" t="s">
        <v>280</v>
      </c>
      <c r="S5" s="47" t="s">
        <v>281</v>
      </c>
    </row>
    <row r="6" spans="2:19" s="45" customFormat="1" ht="39.950000000000003" customHeight="1">
      <c r="B6" s="72">
        <v>2</v>
      </c>
      <c r="C6" s="73" t="s">
        <v>161</v>
      </c>
      <c r="D6" s="413"/>
      <c r="E6" s="442"/>
      <c r="F6" s="442"/>
      <c r="G6" s="442"/>
      <c r="H6" s="442"/>
      <c r="I6" s="437"/>
      <c r="L6" s="83"/>
      <c r="M6" s="83"/>
      <c r="N6" s="83" t="s">
        <v>162</v>
      </c>
      <c r="O6" s="83"/>
      <c r="Q6" s="313">
        <f>IF(D6="",1,0)</f>
        <v>1</v>
      </c>
      <c r="R6" s="353" t="s">
        <v>280</v>
      </c>
      <c r="S6" s="353" t="s">
        <v>281</v>
      </c>
    </row>
    <row r="7" spans="2:19" s="45" customFormat="1" ht="15.75">
      <c r="B7" s="52"/>
      <c r="C7" s="321"/>
      <c r="D7" s="183"/>
      <c r="E7" s="321"/>
      <c r="F7" s="321"/>
      <c r="G7" s="321"/>
      <c r="H7" s="321"/>
      <c r="I7" s="321"/>
      <c r="L7" s="519"/>
      <c r="M7" s="520"/>
      <c r="N7" s="520"/>
      <c r="O7" s="521"/>
      <c r="Q7" s="353"/>
      <c r="R7" s="353"/>
      <c r="S7" s="353"/>
    </row>
    <row r="8" spans="2:19" s="45" customFormat="1" ht="15.75">
      <c r="C8" s="516" t="s">
        <v>320</v>
      </c>
      <c r="D8" s="517"/>
      <c r="E8" s="517"/>
      <c r="F8" s="517"/>
      <c r="G8" s="517"/>
      <c r="H8" s="517"/>
      <c r="I8" s="518"/>
      <c r="J8" s="311"/>
      <c r="K8" s="311"/>
      <c r="L8" s="522"/>
      <c r="M8" s="523"/>
      <c r="N8" s="523"/>
      <c r="O8" s="524"/>
      <c r="Q8" s="353"/>
      <c r="R8" s="353"/>
      <c r="S8" s="353"/>
    </row>
    <row r="9" spans="2:19" ht="30" customHeight="1">
      <c r="B9" s="399">
        <v>3</v>
      </c>
      <c r="C9" s="349" t="s">
        <v>321</v>
      </c>
      <c r="D9" s="173" t="s">
        <v>190</v>
      </c>
      <c r="E9" s="486"/>
      <c r="F9" s="486"/>
      <c r="G9" s="486"/>
      <c r="H9" s="486"/>
      <c r="I9" s="486"/>
      <c r="J9" s="311"/>
      <c r="K9" s="311"/>
      <c r="L9" s="74"/>
      <c r="M9" s="49"/>
      <c r="N9" s="49" t="s">
        <v>322</v>
      </c>
      <c r="O9" s="49"/>
      <c r="Q9" s="313">
        <f>IF(D9="Yes/No",1,0)</f>
        <v>1</v>
      </c>
      <c r="R9" s="313" t="s">
        <v>280</v>
      </c>
      <c r="S9" s="353" t="s">
        <v>323</v>
      </c>
    </row>
    <row r="10" spans="2:19" ht="32.1" customHeight="1">
      <c r="B10" s="399"/>
      <c r="C10" s="349" t="s">
        <v>324</v>
      </c>
      <c r="D10" s="505"/>
      <c r="E10" s="505"/>
      <c r="F10" s="505"/>
      <c r="G10" s="505"/>
      <c r="H10" s="505"/>
      <c r="I10" s="505"/>
      <c r="J10" s="75"/>
      <c r="K10" s="75"/>
      <c r="L10" s="74"/>
      <c r="M10" s="49"/>
      <c r="N10" s="83" t="s">
        <v>325</v>
      </c>
      <c r="O10" s="49"/>
      <c r="Q10" s="313">
        <f>IF(D10="",1,0)</f>
        <v>1</v>
      </c>
      <c r="R10" s="313" t="s">
        <v>311</v>
      </c>
      <c r="S10" s="353" t="s">
        <v>281</v>
      </c>
    </row>
    <row r="11" spans="2:19" ht="106.5" customHeight="1">
      <c r="B11" s="420">
        <v>4</v>
      </c>
      <c r="C11" s="358" t="s">
        <v>326</v>
      </c>
      <c r="D11" s="505"/>
      <c r="E11" s="505"/>
      <c r="F11" s="505"/>
      <c r="G11" s="505"/>
      <c r="H11" s="505"/>
      <c r="I11" s="505"/>
      <c r="J11" s="75"/>
      <c r="K11" s="75"/>
      <c r="L11" s="74"/>
      <c r="M11" s="49"/>
      <c r="N11" s="83" t="s">
        <v>327</v>
      </c>
      <c r="O11" s="49"/>
      <c r="Q11" s="313">
        <f>IF(D11="",1,0)</f>
        <v>1</v>
      </c>
      <c r="R11" s="313" t="s">
        <v>311</v>
      </c>
      <c r="S11" s="353" t="s">
        <v>281</v>
      </c>
    </row>
    <row r="12" spans="2:19" ht="29.45" customHeight="1">
      <c r="B12" s="422"/>
      <c r="C12" s="293" t="s">
        <v>328</v>
      </c>
      <c r="D12" s="416"/>
      <c r="E12" s="417"/>
      <c r="F12" s="417"/>
      <c r="G12" s="417"/>
      <c r="H12" s="417"/>
      <c r="I12" s="438"/>
      <c r="J12" s="75"/>
      <c r="K12" s="75"/>
      <c r="L12" s="74"/>
      <c r="M12" s="49"/>
      <c r="N12" s="83"/>
      <c r="O12" s="49"/>
      <c r="Q12" s="313"/>
      <c r="R12" s="313"/>
      <c r="S12" s="353"/>
    </row>
    <row r="13" spans="2:19" ht="30">
      <c r="B13" s="420">
        <v>5</v>
      </c>
      <c r="C13" s="349" t="s">
        <v>329</v>
      </c>
      <c r="D13" s="173" t="s">
        <v>190</v>
      </c>
      <c r="E13" s="486"/>
      <c r="F13" s="486"/>
      <c r="G13" s="486"/>
      <c r="H13" s="486"/>
      <c r="I13" s="486"/>
      <c r="J13" s="311"/>
      <c r="K13" s="311"/>
      <c r="L13" s="74"/>
      <c r="M13" s="49"/>
      <c r="N13" s="83" t="s">
        <v>330</v>
      </c>
      <c r="O13" s="49"/>
      <c r="Q13" s="313">
        <f>IF(D13="Yes/No",1,0)</f>
        <v>1</v>
      </c>
      <c r="R13" s="313" t="s">
        <v>280</v>
      </c>
      <c r="S13" s="353" t="s">
        <v>323</v>
      </c>
    </row>
    <row r="14" spans="2:19" ht="60.6" customHeight="1">
      <c r="B14" s="421"/>
      <c r="C14" s="358" t="s">
        <v>331</v>
      </c>
      <c r="D14" s="535"/>
      <c r="E14" s="535"/>
      <c r="F14" s="535"/>
      <c r="G14" s="535"/>
      <c r="H14" s="535"/>
      <c r="I14" s="535"/>
      <c r="J14" s="75"/>
      <c r="K14" s="75"/>
      <c r="L14" s="74"/>
      <c r="M14" s="49"/>
      <c r="N14" s="83" t="s">
        <v>332</v>
      </c>
      <c r="O14" s="49"/>
      <c r="Q14" s="313">
        <f>IF(D14="",1,0)</f>
        <v>1</v>
      </c>
      <c r="R14" s="313" t="s">
        <v>311</v>
      </c>
      <c r="S14" s="353" t="s">
        <v>281</v>
      </c>
    </row>
    <row r="15" spans="2:19" ht="51.6" customHeight="1">
      <c r="B15" s="421"/>
      <c r="C15" s="349" t="s">
        <v>333</v>
      </c>
      <c r="D15" s="528"/>
      <c r="E15" s="529"/>
      <c r="F15" s="529"/>
      <c r="G15" s="529"/>
      <c r="H15" s="529"/>
      <c r="I15" s="530"/>
      <c r="J15" s="311"/>
      <c r="K15" s="311"/>
      <c r="L15" s="74"/>
      <c r="M15" s="49"/>
      <c r="N15" s="83" t="s">
        <v>334</v>
      </c>
      <c r="O15" s="49"/>
      <c r="Q15" s="313">
        <f>IF(D15="",1,0)</f>
        <v>1</v>
      </c>
      <c r="R15" s="313" t="s">
        <v>311</v>
      </c>
      <c r="S15" s="353" t="s">
        <v>281</v>
      </c>
    </row>
    <row r="16" spans="2:19" ht="58.35" customHeight="1">
      <c r="B16" s="421"/>
      <c r="C16" s="358" t="s">
        <v>335</v>
      </c>
      <c r="D16" s="535"/>
      <c r="E16" s="535"/>
      <c r="F16" s="535"/>
      <c r="G16" s="535"/>
      <c r="H16" s="535"/>
      <c r="I16" s="535"/>
      <c r="J16" s="75"/>
      <c r="K16" s="75"/>
      <c r="L16" s="74"/>
      <c r="M16" s="49"/>
      <c r="N16" s="83" t="s">
        <v>336</v>
      </c>
      <c r="O16" s="49"/>
      <c r="Q16" s="313">
        <f>IF(D16="",1,0)</f>
        <v>1</v>
      </c>
      <c r="R16" s="313" t="s">
        <v>311</v>
      </c>
      <c r="S16" s="353" t="s">
        <v>281</v>
      </c>
    </row>
    <row r="17" spans="2:19" ht="58.35" customHeight="1">
      <c r="B17" s="422"/>
      <c r="C17" s="358" t="s">
        <v>337</v>
      </c>
      <c r="D17" s="525"/>
      <c r="E17" s="526"/>
      <c r="F17" s="526"/>
      <c r="G17" s="526"/>
      <c r="H17" s="526"/>
      <c r="I17" s="527"/>
      <c r="J17" s="75"/>
      <c r="K17" s="75"/>
      <c r="L17" s="74"/>
      <c r="M17" s="49"/>
      <c r="N17" s="83" t="s">
        <v>338</v>
      </c>
      <c r="O17" s="49"/>
      <c r="Q17" s="313">
        <f>IF(D17="",1,0)</f>
        <v>1</v>
      </c>
      <c r="R17" s="313" t="s">
        <v>311</v>
      </c>
      <c r="S17" s="353" t="s">
        <v>281</v>
      </c>
    </row>
    <row r="18" spans="2:19" s="45" customFormat="1" ht="15.75">
      <c r="B18" s="52"/>
      <c r="C18" s="311"/>
      <c r="D18" s="282"/>
      <c r="E18" s="311"/>
      <c r="F18" s="311"/>
      <c r="G18" s="311"/>
      <c r="H18" s="311"/>
      <c r="I18" s="311"/>
      <c r="L18" s="519"/>
      <c r="M18" s="520"/>
      <c r="N18" s="520"/>
      <c r="O18" s="521"/>
      <c r="Q18" s="353"/>
      <c r="R18" s="353"/>
      <c r="S18" s="353"/>
    </row>
    <row r="19" spans="2:19">
      <c r="B19" s="76"/>
      <c r="C19" s="534" t="s">
        <v>339</v>
      </c>
      <c r="D19" s="534"/>
      <c r="E19" s="534"/>
      <c r="F19" s="534"/>
      <c r="G19" s="534"/>
      <c r="H19" s="534"/>
      <c r="I19" s="534"/>
      <c r="J19" s="75"/>
      <c r="K19" s="75"/>
      <c r="L19" s="522"/>
      <c r="M19" s="523"/>
      <c r="N19" s="523"/>
      <c r="O19" s="524"/>
      <c r="Q19" s="313"/>
      <c r="R19" s="313"/>
      <c r="S19" s="47"/>
    </row>
    <row r="20" spans="2:19" ht="30">
      <c r="B20" s="399">
        <v>6</v>
      </c>
      <c r="C20" s="1" t="s">
        <v>340</v>
      </c>
      <c r="D20" s="294"/>
      <c r="E20" s="536" t="s">
        <v>341</v>
      </c>
      <c r="F20" s="537"/>
      <c r="G20" s="538"/>
      <c r="H20" s="536" t="s">
        <v>342</v>
      </c>
      <c r="I20" s="538"/>
      <c r="J20" s="311"/>
      <c r="K20" s="311"/>
      <c r="L20" s="74"/>
      <c r="M20" s="49"/>
      <c r="N20" s="83"/>
      <c r="O20" s="49"/>
      <c r="Q20" s="313"/>
      <c r="R20" s="313"/>
      <c r="S20" s="353"/>
    </row>
    <row r="21" spans="2:19" ht="30">
      <c r="B21" s="399"/>
      <c r="C21" s="58" t="s">
        <v>343</v>
      </c>
      <c r="D21" s="27"/>
      <c r="E21" s="413"/>
      <c r="F21" s="442"/>
      <c r="G21" s="437"/>
      <c r="H21" s="531" t="s">
        <v>344</v>
      </c>
      <c r="I21" s="532"/>
      <c r="J21" s="75"/>
      <c r="K21" s="75"/>
      <c r="L21" s="304" t="b">
        <v>0</v>
      </c>
      <c r="M21" s="49"/>
      <c r="N21" s="83" t="s">
        <v>345</v>
      </c>
      <c r="O21" s="49"/>
      <c r="Q21" s="313"/>
      <c r="R21" s="313"/>
      <c r="S21" s="353"/>
    </row>
    <row r="22" spans="2:19" ht="30">
      <c r="B22" s="399"/>
      <c r="C22" s="58" t="s">
        <v>346</v>
      </c>
      <c r="D22" s="27"/>
      <c r="E22" s="413"/>
      <c r="F22" s="442"/>
      <c r="G22" s="437"/>
      <c r="H22" s="531" t="s">
        <v>344</v>
      </c>
      <c r="I22" s="532"/>
      <c r="J22" s="75"/>
      <c r="K22" s="75"/>
      <c r="L22" s="304" t="b">
        <v>0</v>
      </c>
      <c r="M22" s="49"/>
      <c r="N22" s="83" t="s">
        <v>347</v>
      </c>
      <c r="O22" s="49"/>
      <c r="Q22" s="313"/>
      <c r="R22" s="313"/>
      <c r="S22" s="353"/>
    </row>
    <row r="23" spans="2:19" ht="15.75">
      <c r="B23" s="399"/>
      <c r="C23" s="58" t="s">
        <v>348</v>
      </c>
      <c r="D23" s="27"/>
      <c r="E23" s="413"/>
      <c r="F23" s="442"/>
      <c r="G23" s="437"/>
      <c r="H23" s="531" t="s">
        <v>344</v>
      </c>
      <c r="I23" s="532"/>
      <c r="J23" s="75"/>
      <c r="K23" s="75"/>
      <c r="L23" s="304" t="b">
        <v>0</v>
      </c>
      <c r="M23" s="49"/>
      <c r="N23" s="83" t="s">
        <v>349</v>
      </c>
      <c r="O23" s="49"/>
      <c r="Q23" s="313"/>
      <c r="R23" s="313"/>
      <c r="S23" s="353"/>
    </row>
    <row r="24" spans="2:19" ht="15.75">
      <c r="B24" s="399"/>
      <c r="C24" s="58" t="s">
        <v>350</v>
      </c>
      <c r="D24" s="27"/>
      <c r="E24" s="413"/>
      <c r="F24" s="442"/>
      <c r="G24" s="437"/>
      <c r="H24" s="531" t="s">
        <v>351</v>
      </c>
      <c r="I24" s="532"/>
      <c r="J24" s="75"/>
      <c r="K24" s="75"/>
      <c r="L24" s="304" t="b">
        <v>0</v>
      </c>
      <c r="M24" s="49"/>
      <c r="N24" s="83" t="s">
        <v>352</v>
      </c>
      <c r="O24" s="49"/>
      <c r="Q24" s="313"/>
      <c r="R24" s="313"/>
      <c r="S24" s="353"/>
    </row>
    <row r="25" spans="2:19" ht="15.75">
      <c r="B25" s="399"/>
      <c r="C25" s="58" t="s">
        <v>353</v>
      </c>
      <c r="D25" s="27"/>
      <c r="E25" s="413"/>
      <c r="F25" s="442"/>
      <c r="G25" s="437"/>
      <c r="H25" s="531" t="s">
        <v>351</v>
      </c>
      <c r="I25" s="532"/>
      <c r="J25" s="75"/>
      <c r="K25" s="75"/>
      <c r="L25" s="304" t="b">
        <v>0</v>
      </c>
      <c r="M25" s="49"/>
      <c r="N25" s="83" t="s">
        <v>354</v>
      </c>
      <c r="O25" s="49"/>
      <c r="Q25" s="313"/>
      <c r="R25" s="313"/>
      <c r="S25" s="353"/>
    </row>
    <row r="26" spans="2:19" ht="30">
      <c r="B26" s="399"/>
      <c r="C26" s="58" t="s">
        <v>355</v>
      </c>
      <c r="D26" s="27"/>
      <c r="E26" s="413"/>
      <c r="F26" s="442"/>
      <c r="G26" s="437"/>
      <c r="H26" s="531" t="s">
        <v>344</v>
      </c>
      <c r="I26" s="532"/>
      <c r="J26" s="75"/>
      <c r="K26" s="75"/>
      <c r="L26" s="304" t="b">
        <v>0</v>
      </c>
      <c r="M26" s="49"/>
      <c r="N26" s="83" t="s">
        <v>356</v>
      </c>
      <c r="O26" s="49"/>
      <c r="Q26" s="313"/>
      <c r="R26" s="313"/>
      <c r="S26" s="353"/>
    </row>
    <row r="27" spans="2:19" ht="15.75">
      <c r="B27" s="399"/>
      <c r="C27" s="58" t="s">
        <v>357</v>
      </c>
      <c r="D27" s="27"/>
      <c r="E27" s="413"/>
      <c r="F27" s="442"/>
      <c r="G27" s="437"/>
      <c r="H27" s="531" t="s">
        <v>351</v>
      </c>
      <c r="I27" s="532"/>
      <c r="J27" s="75"/>
      <c r="K27" s="75"/>
      <c r="L27" s="304" t="b">
        <v>0</v>
      </c>
      <c r="M27" s="49"/>
      <c r="N27" s="83" t="s">
        <v>358</v>
      </c>
      <c r="O27" s="49"/>
      <c r="Q27" s="313"/>
      <c r="R27" s="313"/>
      <c r="S27" s="353"/>
    </row>
    <row r="28" spans="2:19" ht="15.75">
      <c r="B28" s="399"/>
      <c r="C28" s="58" t="s">
        <v>359</v>
      </c>
      <c r="D28" s="27"/>
      <c r="E28" s="413"/>
      <c r="F28" s="442"/>
      <c r="G28" s="437"/>
      <c r="H28" s="531" t="s">
        <v>351</v>
      </c>
      <c r="I28" s="532"/>
      <c r="J28" s="75"/>
      <c r="K28" s="75"/>
      <c r="L28" s="304" t="b">
        <v>0</v>
      </c>
      <c r="M28" s="49"/>
      <c r="N28" s="83" t="s">
        <v>360</v>
      </c>
      <c r="O28" s="49"/>
      <c r="Q28" s="313"/>
      <c r="R28" s="313"/>
      <c r="S28" s="353"/>
    </row>
    <row r="29" spans="2:19" ht="15.75">
      <c r="B29" s="399"/>
      <c r="C29" s="58" t="s">
        <v>361</v>
      </c>
      <c r="D29" s="27"/>
      <c r="E29" s="413"/>
      <c r="F29" s="442"/>
      <c r="G29" s="437"/>
      <c r="H29" s="531" t="s">
        <v>344</v>
      </c>
      <c r="I29" s="532"/>
      <c r="J29" s="75"/>
      <c r="K29" s="75"/>
      <c r="L29" s="304" t="b">
        <v>0</v>
      </c>
      <c r="M29" s="49"/>
      <c r="N29" s="83" t="s">
        <v>362</v>
      </c>
      <c r="O29" s="49"/>
      <c r="Q29" s="313"/>
      <c r="R29" s="313"/>
      <c r="S29" s="353"/>
    </row>
    <row r="30" spans="2:19" ht="15.75">
      <c r="B30" s="399"/>
      <c r="C30" s="58" t="s">
        <v>363</v>
      </c>
      <c r="D30" s="27"/>
      <c r="E30" s="413"/>
      <c r="F30" s="442"/>
      <c r="G30" s="437"/>
      <c r="H30" s="531" t="s">
        <v>344</v>
      </c>
      <c r="I30" s="532"/>
      <c r="J30" s="75"/>
      <c r="K30" s="75"/>
      <c r="L30" s="304" t="b">
        <v>0</v>
      </c>
      <c r="M30" s="49"/>
      <c r="N30" s="83" t="s">
        <v>364</v>
      </c>
      <c r="O30" s="49"/>
      <c r="Q30" s="313"/>
      <c r="R30" s="313"/>
      <c r="S30" s="353"/>
    </row>
    <row r="31" spans="2:19" ht="15.75">
      <c r="B31" s="399"/>
      <c r="C31" s="58" t="s">
        <v>365</v>
      </c>
      <c r="D31" s="27"/>
      <c r="E31" s="413"/>
      <c r="F31" s="442"/>
      <c r="G31" s="437"/>
      <c r="H31" s="531" t="s">
        <v>351</v>
      </c>
      <c r="I31" s="532"/>
      <c r="J31" s="75"/>
      <c r="K31" s="75"/>
      <c r="L31" s="304" t="b">
        <v>0</v>
      </c>
      <c r="M31" s="49"/>
      <c r="N31" s="83" t="s">
        <v>366</v>
      </c>
      <c r="O31" s="49"/>
      <c r="Q31" s="313"/>
      <c r="R31" s="313"/>
      <c r="S31" s="353"/>
    </row>
    <row r="32" spans="2:19" ht="30">
      <c r="B32" s="399"/>
      <c r="C32" s="58" t="s">
        <v>367</v>
      </c>
      <c r="D32" s="27"/>
      <c r="E32" s="413"/>
      <c r="F32" s="442"/>
      <c r="G32" s="437"/>
      <c r="H32" s="531" t="s">
        <v>368</v>
      </c>
      <c r="I32" s="532"/>
      <c r="J32" s="75"/>
      <c r="K32" s="75"/>
      <c r="L32" s="304" t="b">
        <v>0</v>
      </c>
      <c r="M32" s="49"/>
      <c r="N32" s="83" t="s">
        <v>369</v>
      </c>
      <c r="O32" s="49"/>
      <c r="Q32" s="313"/>
      <c r="R32" s="313"/>
      <c r="S32" s="353"/>
    </row>
    <row r="33" spans="2:19" ht="30">
      <c r="B33" s="399"/>
      <c r="C33" s="58" t="s">
        <v>370</v>
      </c>
      <c r="D33" s="27"/>
      <c r="E33" s="413"/>
      <c r="F33" s="442"/>
      <c r="G33" s="437"/>
      <c r="H33" s="531" t="s">
        <v>344</v>
      </c>
      <c r="I33" s="532"/>
      <c r="J33" s="75"/>
      <c r="K33" s="75"/>
      <c r="L33" s="304" t="b">
        <v>0</v>
      </c>
      <c r="M33" s="49"/>
      <c r="N33" s="83" t="s">
        <v>371</v>
      </c>
      <c r="O33" s="49"/>
      <c r="Q33" s="313"/>
      <c r="R33" s="313"/>
      <c r="S33" s="353"/>
    </row>
    <row r="34" spans="2:19" ht="30">
      <c r="B34" s="399"/>
      <c r="C34" s="58" t="s">
        <v>372</v>
      </c>
      <c r="D34" s="27"/>
      <c r="E34" s="413"/>
      <c r="F34" s="442"/>
      <c r="G34" s="437"/>
      <c r="H34" s="531" t="s">
        <v>351</v>
      </c>
      <c r="I34" s="532"/>
      <c r="J34" s="75"/>
      <c r="K34" s="75"/>
      <c r="L34" s="304" t="b">
        <v>0</v>
      </c>
      <c r="M34" s="49"/>
      <c r="N34" s="83" t="s">
        <v>373</v>
      </c>
      <c r="O34" s="49"/>
      <c r="Q34" s="313"/>
      <c r="R34" s="313"/>
      <c r="S34" s="353"/>
    </row>
    <row r="35" spans="2:19" ht="30">
      <c r="B35" s="399"/>
      <c r="C35" s="58" t="s">
        <v>374</v>
      </c>
      <c r="D35" s="27"/>
      <c r="E35" s="413"/>
      <c r="F35" s="442"/>
      <c r="G35" s="437"/>
      <c r="H35" s="531" t="s">
        <v>344</v>
      </c>
      <c r="I35" s="532"/>
      <c r="J35" s="75"/>
      <c r="K35" s="75"/>
      <c r="L35" s="304" t="b">
        <v>0</v>
      </c>
      <c r="M35" s="49"/>
      <c r="N35" s="83" t="s">
        <v>375</v>
      </c>
      <c r="O35" s="49"/>
      <c r="Q35" s="313"/>
      <c r="R35" s="313"/>
      <c r="S35" s="353"/>
    </row>
    <row r="36" spans="2:19" ht="15.75">
      <c r="B36" s="399"/>
      <c r="C36" s="58" t="s">
        <v>376</v>
      </c>
      <c r="D36" s="27"/>
      <c r="E36" s="413"/>
      <c r="F36" s="442"/>
      <c r="G36" s="437"/>
      <c r="H36" s="531" t="s">
        <v>351</v>
      </c>
      <c r="I36" s="532"/>
      <c r="J36" s="75"/>
      <c r="K36" s="75"/>
      <c r="L36" s="304" t="b">
        <v>0</v>
      </c>
      <c r="M36" s="49"/>
      <c r="N36" s="83" t="s">
        <v>377</v>
      </c>
      <c r="O36" s="49"/>
      <c r="Q36" s="313"/>
      <c r="R36" s="313"/>
      <c r="S36" s="353"/>
    </row>
    <row r="37" spans="2:19" ht="15.75">
      <c r="B37" s="399"/>
      <c r="C37" s="58" t="s">
        <v>378</v>
      </c>
      <c r="D37" s="27"/>
      <c r="E37" s="413"/>
      <c r="F37" s="442"/>
      <c r="G37" s="437"/>
      <c r="H37" s="531" t="s">
        <v>368</v>
      </c>
      <c r="I37" s="532"/>
      <c r="J37" s="75"/>
      <c r="K37" s="75"/>
      <c r="L37" s="304" t="b">
        <v>0</v>
      </c>
      <c r="M37" s="49"/>
      <c r="N37" s="83" t="s">
        <v>379</v>
      </c>
      <c r="O37" s="49"/>
      <c r="Q37" s="313"/>
      <c r="R37" s="313"/>
      <c r="S37" s="353"/>
    </row>
    <row r="38" spans="2:19" ht="15.75">
      <c r="B38" s="399"/>
      <c r="C38" s="58" t="s">
        <v>380</v>
      </c>
      <c r="D38" s="27"/>
      <c r="E38" s="413"/>
      <c r="F38" s="442"/>
      <c r="G38" s="437"/>
      <c r="H38" s="531" t="s">
        <v>344</v>
      </c>
      <c r="I38" s="532"/>
      <c r="J38" s="75"/>
      <c r="K38" s="75"/>
      <c r="L38" s="304" t="b">
        <v>0</v>
      </c>
      <c r="M38" s="49"/>
      <c r="N38" s="83" t="s">
        <v>381</v>
      </c>
      <c r="O38" s="49"/>
      <c r="Q38" s="313"/>
      <c r="R38" s="313"/>
      <c r="S38" s="353"/>
    </row>
    <row r="39" spans="2:19" ht="30">
      <c r="B39" s="399"/>
      <c r="C39" s="58" t="s">
        <v>382</v>
      </c>
      <c r="D39" s="27"/>
      <c r="E39" s="413"/>
      <c r="F39" s="442"/>
      <c r="G39" s="437"/>
      <c r="H39" s="531" t="s">
        <v>368</v>
      </c>
      <c r="I39" s="532"/>
      <c r="J39" s="75"/>
      <c r="K39" s="75"/>
      <c r="L39" s="304" t="b">
        <v>0</v>
      </c>
      <c r="M39" s="49"/>
      <c r="N39" s="83" t="s">
        <v>383</v>
      </c>
      <c r="O39" s="49"/>
      <c r="Q39" s="313"/>
      <c r="R39" s="313"/>
      <c r="S39" s="353"/>
    </row>
    <row r="40" spans="2:19" ht="15.75">
      <c r="B40" s="399"/>
      <c r="C40" s="58" t="s">
        <v>384</v>
      </c>
      <c r="D40" s="27"/>
      <c r="E40" s="413"/>
      <c r="F40" s="442"/>
      <c r="G40" s="437"/>
      <c r="H40" s="531" t="s">
        <v>368</v>
      </c>
      <c r="I40" s="532"/>
      <c r="J40" s="75"/>
      <c r="K40" s="75"/>
      <c r="L40" s="304" t="b">
        <v>0</v>
      </c>
      <c r="M40" s="49"/>
      <c r="N40" s="83" t="s">
        <v>385</v>
      </c>
      <c r="O40" s="49"/>
      <c r="Q40" s="313"/>
      <c r="R40" s="313"/>
      <c r="S40" s="353"/>
    </row>
    <row r="41" spans="2:19" ht="15.75">
      <c r="B41" s="399"/>
      <c r="C41" s="58" t="s">
        <v>386</v>
      </c>
      <c r="D41" s="27"/>
      <c r="E41" s="413"/>
      <c r="F41" s="442"/>
      <c r="G41" s="437"/>
      <c r="H41" s="531" t="s">
        <v>368</v>
      </c>
      <c r="I41" s="532"/>
      <c r="J41" s="75"/>
      <c r="K41" s="75"/>
      <c r="L41" s="304" t="b">
        <v>0</v>
      </c>
      <c r="M41" s="49"/>
      <c r="N41" s="83" t="s">
        <v>387</v>
      </c>
      <c r="O41" s="49"/>
      <c r="Q41" s="313"/>
      <c r="R41" s="313"/>
      <c r="S41" s="353"/>
    </row>
    <row r="42" spans="2:19" ht="30">
      <c r="B42" s="399"/>
      <c r="C42" s="58" t="s">
        <v>388</v>
      </c>
      <c r="D42" s="27"/>
      <c r="E42" s="413"/>
      <c r="F42" s="442"/>
      <c r="G42" s="437"/>
      <c r="H42" s="531" t="s">
        <v>351</v>
      </c>
      <c r="I42" s="532"/>
      <c r="J42" s="75"/>
      <c r="K42" s="75"/>
      <c r="L42" s="304" t="b">
        <v>0</v>
      </c>
      <c r="M42" s="49"/>
      <c r="N42" s="83" t="s">
        <v>389</v>
      </c>
      <c r="O42" s="49"/>
      <c r="Q42" s="313"/>
      <c r="R42" s="313"/>
      <c r="S42" s="353"/>
    </row>
    <row r="43" spans="2:19" ht="15.75">
      <c r="B43" s="399"/>
      <c r="C43" s="58" t="s">
        <v>390</v>
      </c>
      <c r="D43" s="27"/>
      <c r="E43" s="413"/>
      <c r="F43" s="442"/>
      <c r="G43" s="437"/>
      <c r="H43" s="531" t="s">
        <v>351</v>
      </c>
      <c r="I43" s="532"/>
      <c r="J43" s="75"/>
      <c r="K43" s="75"/>
      <c r="L43" s="304" t="b">
        <v>0</v>
      </c>
      <c r="M43" s="49"/>
      <c r="N43" s="83" t="s">
        <v>391</v>
      </c>
      <c r="O43" s="49"/>
      <c r="Q43" s="313"/>
      <c r="R43" s="313"/>
      <c r="S43" s="353"/>
    </row>
    <row r="44" spans="2:19" ht="15.95" customHeight="1">
      <c r="B44" s="399"/>
      <c r="C44" s="358" t="s">
        <v>392</v>
      </c>
      <c r="D44" s="27"/>
      <c r="E44" s="413"/>
      <c r="F44" s="442"/>
      <c r="G44" s="437"/>
      <c r="H44" s="531" t="s">
        <v>368</v>
      </c>
      <c r="I44" s="532"/>
      <c r="J44" s="75"/>
      <c r="K44" s="75"/>
      <c r="L44" s="304" t="b">
        <v>0</v>
      </c>
      <c r="M44" s="49"/>
      <c r="N44" s="83" t="s">
        <v>393</v>
      </c>
      <c r="O44" s="49"/>
      <c r="Q44" s="313"/>
      <c r="R44" s="313"/>
      <c r="S44" s="353"/>
    </row>
    <row r="45" spans="2:19" s="45" customFormat="1" ht="48" customHeight="1">
      <c r="B45" s="399"/>
      <c r="C45" s="358" t="s">
        <v>394</v>
      </c>
      <c r="D45" s="27"/>
      <c r="E45" s="413"/>
      <c r="F45" s="442"/>
      <c r="G45" s="442"/>
      <c r="H45" s="442"/>
      <c r="I45" s="437"/>
      <c r="J45" s="311"/>
      <c r="K45" s="311"/>
      <c r="L45" s="304" t="b">
        <v>0</v>
      </c>
      <c r="M45" s="83"/>
      <c r="N45" s="83" t="s">
        <v>395</v>
      </c>
      <c r="O45" s="83"/>
      <c r="Q45" s="313"/>
      <c r="R45" s="353"/>
      <c r="S45" s="353"/>
    </row>
    <row r="46" spans="2:19" s="45" customFormat="1" ht="15.75">
      <c r="B46" s="52"/>
      <c r="C46" s="312"/>
      <c r="D46" s="167"/>
      <c r="E46" s="312"/>
      <c r="F46" s="312"/>
      <c r="G46" s="312"/>
      <c r="H46" s="312"/>
      <c r="I46" s="312"/>
      <c r="L46" s="519"/>
      <c r="M46" s="520"/>
      <c r="N46" s="520"/>
      <c r="O46" s="521"/>
      <c r="Q46" s="353"/>
      <c r="R46" s="353"/>
      <c r="S46" s="353"/>
    </row>
    <row r="47" spans="2:19">
      <c r="C47" s="534" t="s">
        <v>396</v>
      </c>
      <c r="D47" s="534"/>
      <c r="E47" s="534"/>
      <c r="F47" s="534"/>
      <c r="G47" s="534"/>
      <c r="H47" s="534"/>
      <c r="I47" s="534"/>
      <c r="L47" s="522"/>
      <c r="M47" s="523"/>
      <c r="N47" s="523"/>
      <c r="O47" s="524"/>
      <c r="Q47" s="313"/>
      <c r="R47" s="313"/>
      <c r="S47" s="47"/>
    </row>
    <row r="48" spans="2:19" ht="15.75">
      <c r="B48" s="399">
        <v>7</v>
      </c>
      <c r="C48" s="77" t="s">
        <v>397</v>
      </c>
      <c r="D48" s="173" t="s">
        <v>190</v>
      </c>
      <c r="E48" s="416"/>
      <c r="F48" s="417"/>
      <c r="G48" s="417"/>
      <c r="H48" s="417"/>
      <c r="I48" s="417"/>
      <c r="L48" s="49"/>
      <c r="M48" s="49"/>
      <c r="N48" s="49" t="s">
        <v>398</v>
      </c>
      <c r="O48" s="49"/>
      <c r="Q48" s="313">
        <f>IF(D48="Yes/No",1,0)</f>
        <v>1</v>
      </c>
      <c r="R48" s="313" t="s">
        <v>280</v>
      </c>
      <c r="S48" s="353" t="s">
        <v>323</v>
      </c>
    </row>
    <row r="49" spans="2:19" ht="45.75" customHeight="1">
      <c r="B49" s="399"/>
      <c r="C49" s="360" t="s">
        <v>399</v>
      </c>
      <c r="D49" s="502"/>
      <c r="E49" s="502"/>
      <c r="F49" s="502"/>
      <c r="G49" s="502"/>
      <c r="H49" s="502"/>
      <c r="I49" s="502"/>
      <c r="L49" s="49"/>
      <c r="M49" s="49"/>
      <c r="N49" s="49" t="s">
        <v>400</v>
      </c>
      <c r="O49" s="49"/>
      <c r="Q49" s="313">
        <f>IF(D49="",1,0)</f>
        <v>1</v>
      </c>
      <c r="R49" s="313" t="s">
        <v>311</v>
      </c>
      <c r="S49" s="353" t="s">
        <v>281</v>
      </c>
    </row>
    <row r="50" spans="2:19" ht="30">
      <c r="B50" s="313">
        <v>8</v>
      </c>
      <c r="C50" s="358" t="s">
        <v>401</v>
      </c>
      <c r="D50" s="502"/>
      <c r="E50" s="502"/>
      <c r="F50" s="502"/>
      <c r="G50" s="502"/>
      <c r="H50" s="502"/>
      <c r="I50" s="502"/>
      <c r="L50" s="49"/>
      <c r="M50" s="49"/>
      <c r="N50" s="49" t="s">
        <v>402</v>
      </c>
      <c r="O50" s="49"/>
      <c r="Q50" s="313">
        <f>IF(D50="",1,0)</f>
        <v>1</v>
      </c>
      <c r="R50" s="313" t="s">
        <v>280</v>
      </c>
      <c r="S50" s="353" t="s">
        <v>281</v>
      </c>
    </row>
    <row r="51" spans="2:19" ht="15.75">
      <c r="B51" s="420">
        <v>9</v>
      </c>
      <c r="C51" s="358" t="s">
        <v>403</v>
      </c>
      <c r="D51" s="539" t="s">
        <v>165</v>
      </c>
      <c r="E51" s="539"/>
      <c r="F51" s="539"/>
      <c r="G51" s="539"/>
      <c r="H51" s="539"/>
      <c r="I51" s="539"/>
      <c r="L51" s="49"/>
      <c r="M51" s="49"/>
      <c r="N51" s="49" t="s">
        <v>404</v>
      </c>
      <c r="O51" s="49"/>
      <c r="Q51" s="313">
        <f>IF(D51="Pick One",1,0)</f>
        <v>1</v>
      </c>
      <c r="R51" s="313" t="s">
        <v>280</v>
      </c>
      <c r="S51" s="353" t="s">
        <v>323</v>
      </c>
    </row>
    <row r="52" spans="2:19" ht="30" customHeight="1">
      <c r="B52" s="422"/>
      <c r="C52" s="358" t="s">
        <v>405</v>
      </c>
      <c r="D52" s="502"/>
      <c r="E52" s="502"/>
      <c r="F52" s="502"/>
      <c r="G52" s="502"/>
      <c r="H52" s="502"/>
      <c r="I52" s="502"/>
      <c r="L52" s="49"/>
      <c r="M52" s="49"/>
      <c r="N52" s="49" t="s">
        <v>406</v>
      </c>
      <c r="O52" s="49"/>
      <c r="Q52" s="313">
        <f>IF(D52="",1,0)</f>
        <v>1</v>
      </c>
      <c r="R52" s="313" t="s">
        <v>311</v>
      </c>
      <c r="S52" s="353" t="s">
        <v>281</v>
      </c>
    </row>
    <row r="53" spans="2:19" s="45" customFormat="1" ht="15.75">
      <c r="B53" s="67"/>
      <c r="C53" s="67"/>
      <c r="D53" s="184"/>
      <c r="E53" s="67"/>
      <c r="F53" s="67"/>
      <c r="G53" s="67"/>
      <c r="H53" s="67"/>
      <c r="I53" s="67"/>
      <c r="L53" s="519"/>
      <c r="M53" s="520"/>
      <c r="N53" s="520"/>
      <c r="O53" s="521"/>
      <c r="Q53" s="353"/>
      <c r="R53" s="353"/>
      <c r="S53" s="353"/>
    </row>
    <row r="54" spans="2:19" ht="14.45" customHeight="1">
      <c r="C54" s="516" t="s">
        <v>407</v>
      </c>
      <c r="D54" s="517"/>
      <c r="E54" s="517"/>
      <c r="F54" s="517"/>
      <c r="G54" s="517"/>
      <c r="H54" s="517"/>
      <c r="I54" s="518"/>
      <c r="L54" s="522"/>
      <c r="M54" s="523"/>
      <c r="N54" s="523"/>
      <c r="O54" s="524"/>
      <c r="Q54" s="313"/>
      <c r="R54" s="313"/>
      <c r="S54" s="47"/>
    </row>
    <row r="55" spans="2:19" ht="15.75">
      <c r="B55" s="420">
        <v>10</v>
      </c>
      <c r="C55" s="358" t="s">
        <v>408</v>
      </c>
      <c r="D55" s="502"/>
      <c r="E55" s="502"/>
      <c r="F55" s="502"/>
      <c r="G55" s="502"/>
      <c r="H55" s="502"/>
      <c r="I55" s="502"/>
      <c r="L55" s="49"/>
      <c r="M55" s="49"/>
      <c r="N55" s="49" t="s">
        <v>409</v>
      </c>
      <c r="O55" s="49"/>
      <c r="Q55" s="313">
        <f>IF(D55="",1,0)</f>
        <v>1</v>
      </c>
      <c r="R55" s="313" t="s">
        <v>311</v>
      </c>
      <c r="S55" s="353" t="s">
        <v>281</v>
      </c>
    </row>
    <row r="56" spans="2:19" ht="30">
      <c r="B56" s="422"/>
      <c r="C56" s="358" t="s">
        <v>410</v>
      </c>
      <c r="D56" s="502"/>
      <c r="E56" s="502"/>
      <c r="F56" s="502"/>
      <c r="G56" s="502"/>
      <c r="H56" s="502"/>
      <c r="I56" s="502"/>
      <c r="L56" s="49"/>
      <c r="M56" s="49"/>
      <c r="N56" s="49" t="s">
        <v>411</v>
      </c>
      <c r="O56" s="49"/>
      <c r="Q56" s="313">
        <f>IF(D56="",1,0)</f>
        <v>1</v>
      </c>
      <c r="R56" s="313" t="s">
        <v>311</v>
      </c>
      <c r="S56" s="353" t="s">
        <v>281</v>
      </c>
    </row>
    <row r="57" spans="2:19" s="45" customFormat="1" ht="15.75">
      <c r="B57" s="52"/>
      <c r="C57" s="312"/>
      <c r="D57" s="167"/>
      <c r="E57" s="312"/>
      <c r="F57" s="312"/>
      <c r="G57" s="312"/>
      <c r="H57" s="312"/>
      <c r="I57" s="312"/>
      <c r="L57" s="519"/>
      <c r="M57" s="520"/>
      <c r="N57" s="520"/>
      <c r="O57" s="521"/>
      <c r="Q57" s="353"/>
      <c r="R57" s="353"/>
      <c r="S57" s="353"/>
    </row>
    <row r="58" spans="2:19">
      <c r="C58" s="516" t="s">
        <v>412</v>
      </c>
      <c r="D58" s="517"/>
      <c r="E58" s="517"/>
      <c r="F58" s="517"/>
      <c r="G58" s="517"/>
      <c r="H58" s="517"/>
      <c r="I58" s="518"/>
      <c r="L58" s="522"/>
      <c r="M58" s="523"/>
      <c r="N58" s="523"/>
      <c r="O58" s="524"/>
      <c r="Q58" s="313"/>
      <c r="R58" s="313"/>
      <c r="S58" s="47"/>
    </row>
    <row r="59" spans="2:19" ht="30" customHeight="1">
      <c r="B59" s="313">
        <v>11</v>
      </c>
      <c r="C59" s="358" t="s">
        <v>413</v>
      </c>
      <c r="D59" s="502"/>
      <c r="E59" s="502"/>
      <c r="F59" s="502"/>
      <c r="G59" s="502"/>
      <c r="H59" s="502"/>
      <c r="I59" s="502"/>
      <c r="L59" s="49"/>
      <c r="M59" s="49"/>
      <c r="N59" s="49" t="s">
        <v>414</v>
      </c>
      <c r="O59" s="49"/>
      <c r="Q59" s="313">
        <f>IF(D59="",1,0)</f>
        <v>1</v>
      </c>
      <c r="R59" s="313" t="s">
        <v>311</v>
      </c>
      <c r="S59" s="47" t="s">
        <v>281</v>
      </c>
    </row>
    <row r="60" spans="2:19" s="45" customFormat="1" ht="15.75">
      <c r="B60" s="52"/>
      <c r="C60" s="312"/>
      <c r="D60" s="167"/>
      <c r="E60" s="312"/>
      <c r="F60" s="312"/>
      <c r="G60" s="312"/>
      <c r="H60" s="312"/>
      <c r="I60" s="352"/>
      <c r="L60" s="519"/>
      <c r="M60" s="520"/>
      <c r="N60" s="520"/>
      <c r="O60" s="521"/>
      <c r="Q60" s="353"/>
      <c r="R60" s="353"/>
      <c r="S60" s="353"/>
    </row>
    <row r="61" spans="2:19">
      <c r="C61" s="534" t="s">
        <v>415</v>
      </c>
      <c r="D61" s="534"/>
      <c r="E61" s="534"/>
      <c r="F61" s="534"/>
      <c r="G61" s="534"/>
      <c r="H61" s="534"/>
      <c r="I61" s="534"/>
      <c r="L61" s="522"/>
      <c r="M61" s="523"/>
      <c r="N61" s="523"/>
      <c r="O61" s="524"/>
      <c r="Q61" s="313"/>
      <c r="R61" s="313"/>
      <c r="S61" s="47"/>
    </row>
    <row r="62" spans="2:19">
      <c r="B62" s="399">
        <v>12</v>
      </c>
      <c r="C62" s="358" t="s">
        <v>416</v>
      </c>
      <c r="D62" s="502"/>
      <c r="E62" s="502"/>
      <c r="F62" s="502"/>
      <c r="G62" s="502"/>
      <c r="H62" s="502"/>
      <c r="I62" s="502"/>
      <c r="L62" s="49"/>
      <c r="M62" s="49"/>
      <c r="N62" s="49" t="s">
        <v>417</v>
      </c>
      <c r="O62" s="49"/>
      <c r="Q62" s="313">
        <f>IF(D62="",1,0)</f>
        <v>1</v>
      </c>
      <c r="R62" s="313" t="s">
        <v>311</v>
      </c>
      <c r="S62" s="47" t="s">
        <v>281</v>
      </c>
    </row>
    <row r="63" spans="2:19" ht="30">
      <c r="B63" s="399"/>
      <c r="C63" s="358" t="s">
        <v>418</v>
      </c>
      <c r="D63" s="502"/>
      <c r="E63" s="502"/>
      <c r="F63" s="502"/>
      <c r="G63" s="502"/>
      <c r="H63" s="502"/>
      <c r="I63" s="502"/>
      <c r="L63" s="49"/>
      <c r="M63" s="49"/>
      <c r="N63" s="49" t="s">
        <v>419</v>
      </c>
      <c r="O63" s="49"/>
      <c r="Q63" s="313">
        <f>IF(D63="",1,0)</f>
        <v>1</v>
      </c>
      <c r="R63" s="313" t="s">
        <v>311</v>
      </c>
      <c r="S63" s="47" t="s">
        <v>281</v>
      </c>
    </row>
    <row r="64" spans="2:19" ht="30">
      <c r="B64" s="399"/>
      <c r="C64" s="358" t="s">
        <v>420</v>
      </c>
      <c r="D64" s="502"/>
      <c r="E64" s="502"/>
      <c r="F64" s="502"/>
      <c r="G64" s="502"/>
      <c r="H64" s="502"/>
      <c r="I64" s="502"/>
      <c r="L64" s="49"/>
      <c r="M64" s="49"/>
      <c r="N64" s="49" t="s">
        <v>421</v>
      </c>
      <c r="O64" s="49"/>
      <c r="Q64" s="313">
        <f>IF(D64="",1,0)</f>
        <v>1</v>
      </c>
      <c r="R64" s="313" t="s">
        <v>311</v>
      </c>
      <c r="S64" s="47" t="s">
        <v>281</v>
      </c>
    </row>
    <row r="65" spans="2:19" s="45" customFormat="1" ht="15.75">
      <c r="B65" s="52"/>
      <c r="C65" s="312"/>
      <c r="D65" s="167"/>
      <c r="E65" s="312"/>
      <c r="F65" s="312"/>
      <c r="G65" s="312"/>
      <c r="H65" s="312"/>
      <c r="I65" s="312"/>
      <c r="L65" s="519"/>
      <c r="M65" s="520"/>
      <c r="N65" s="520"/>
      <c r="O65" s="521"/>
      <c r="Q65" s="353"/>
      <c r="R65" s="353"/>
      <c r="S65" s="353"/>
    </row>
    <row r="66" spans="2:19">
      <c r="C66" s="541" t="s">
        <v>313</v>
      </c>
      <c r="D66" s="541"/>
      <c r="E66" s="541"/>
      <c r="F66" s="541"/>
      <c r="G66" s="541"/>
      <c r="H66" s="541"/>
      <c r="I66" s="541"/>
      <c r="L66" s="522"/>
      <c r="M66" s="523"/>
      <c r="N66" s="523"/>
      <c r="O66" s="524"/>
      <c r="Q66" s="313"/>
      <c r="R66" s="313"/>
      <c r="S66" s="47"/>
    </row>
    <row r="67" spans="2:19" s="45" customFormat="1" ht="303.75" customHeight="1">
      <c r="B67" s="313">
        <v>13</v>
      </c>
      <c r="C67" s="78" t="s">
        <v>422</v>
      </c>
      <c r="D67" s="540"/>
      <c r="E67" s="540"/>
      <c r="F67" s="540"/>
      <c r="G67" s="540"/>
      <c r="H67" s="540"/>
      <c r="I67" s="540"/>
      <c r="L67" s="83"/>
      <c r="M67" s="83"/>
      <c r="N67" s="83" t="s">
        <v>423</v>
      </c>
      <c r="O67" s="83"/>
      <c r="Q67" s="313">
        <f>IF(D67="",1,0)</f>
        <v>1</v>
      </c>
      <c r="R67" s="353" t="s">
        <v>311</v>
      </c>
      <c r="S67" s="353" t="s">
        <v>281</v>
      </c>
    </row>
    <row r="70" spans="2:19" ht="15" customHeight="1">
      <c r="B70" s="403" t="s">
        <v>151</v>
      </c>
      <c r="C70" s="403"/>
      <c r="D70" s="403"/>
      <c r="E70" s="403"/>
      <c r="F70" s="403"/>
      <c r="G70" s="403"/>
      <c r="H70" s="403"/>
      <c r="I70" s="403"/>
    </row>
    <row r="71" spans="2:19" ht="15" customHeight="1">
      <c r="B71" s="403"/>
      <c r="C71" s="403"/>
      <c r="D71" s="403"/>
      <c r="E71" s="403"/>
      <c r="F71" s="403"/>
      <c r="G71" s="403"/>
      <c r="H71" s="403"/>
      <c r="I71" s="403"/>
      <c r="N71" t="s">
        <v>270</v>
      </c>
      <c r="O71" s="176">
        <f>SUM(Q5:Q6,Q50)</f>
        <v>3</v>
      </c>
    </row>
    <row r="72" spans="2:19" s="186" customFormat="1">
      <c r="C72" s="185"/>
      <c r="N72" s="186" t="s">
        <v>271</v>
      </c>
      <c r="O72" s="176">
        <f>SUM(Q9,Q13,Q20,Q48,Q51)</f>
        <v>4</v>
      </c>
      <c r="P72" s="187"/>
      <c r="Q72" s="190"/>
      <c r="R72" s="191"/>
      <c r="S72" s="191"/>
    </row>
    <row r="73" spans="2:19">
      <c r="O73" s="176">
        <f>SUM(O71:O72)</f>
        <v>7</v>
      </c>
    </row>
    <row r="75" spans="2:19">
      <c r="N75" t="s">
        <v>273</v>
      </c>
      <c r="O75">
        <f>SUM(Q9,Q21,Q45,Q49,Q52,Q55,Q56,Q59,Q62,Q63,Q64,Q67)</f>
        <v>10</v>
      </c>
    </row>
    <row r="76" spans="2:19">
      <c r="O76" s="161">
        <f>SUM(O75:O75)</f>
        <v>10</v>
      </c>
    </row>
  </sheetData>
  <sheetProtection algorithmName="SHA-512" hashValue="posL+WfGsglmuT6NFqcAGuI2lT66alUb2kcSH5ElY1hYLOjYD0rUUxMlgA5TDU6KX33AVLqA7oaTf0SRrEeqQQ==" saltValue="vKpCvdPqhoRDZDGrl5bwbA==" spinCount="100000" sheet="1" objects="1" scenarios="1"/>
  <mergeCells count="103">
    <mergeCell ref="L65:O66"/>
    <mergeCell ref="L60:O61"/>
    <mergeCell ref="L53:O54"/>
    <mergeCell ref="L57:O58"/>
    <mergeCell ref="L46:O47"/>
    <mergeCell ref="E37:G37"/>
    <mergeCell ref="E38:G38"/>
    <mergeCell ref="E29:G29"/>
    <mergeCell ref="E30:G30"/>
    <mergeCell ref="E31:G31"/>
    <mergeCell ref="E32:G32"/>
    <mergeCell ref="E33:G33"/>
    <mergeCell ref="E44:G44"/>
    <mergeCell ref="H29:I29"/>
    <mergeCell ref="H30:I30"/>
    <mergeCell ref="H31:I31"/>
    <mergeCell ref="H32:I32"/>
    <mergeCell ref="H33:I33"/>
    <mergeCell ref="H34:I34"/>
    <mergeCell ref="E39:G39"/>
    <mergeCell ref="E40:G40"/>
    <mergeCell ref="E41:G41"/>
    <mergeCell ref="E42:G42"/>
    <mergeCell ref="E43:G43"/>
    <mergeCell ref="H43:I43"/>
    <mergeCell ref="H44:I44"/>
    <mergeCell ref="H35:I35"/>
    <mergeCell ref="H36:I36"/>
    <mergeCell ref="H37:I37"/>
    <mergeCell ref="H38:I38"/>
    <mergeCell ref="H39:I39"/>
    <mergeCell ref="B70:I71"/>
    <mergeCell ref="D5:E5"/>
    <mergeCell ref="F5:I5"/>
    <mergeCell ref="D63:I63"/>
    <mergeCell ref="B62:B64"/>
    <mergeCell ref="D51:I51"/>
    <mergeCell ref="D52:I52"/>
    <mergeCell ref="D49:I49"/>
    <mergeCell ref="D50:I50"/>
    <mergeCell ref="D55:I55"/>
    <mergeCell ref="C58:I58"/>
    <mergeCell ref="D59:I59"/>
    <mergeCell ref="E48:I48"/>
    <mergeCell ref="B48:B49"/>
    <mergeCell ref="B51:B52"/>
    <mergeCell ref="D67:I67"/>
    <mergeCell ref="C66:I66"/>
    <mergeCell ref="D62:I62"/>
    <mergeCell ref="D64:I64"/>
    <mergeCell ref="C47:I47"/>
    <mergeCell ref="C54:I54"/>
    <mergeCell ref="C61:I61"/>
    <mergeCell ref="D56:I56"/>
    <mergeCell ref="H20:I20"/>
    <mergeCell ref="C1:I1"/>
    <mergeCell ref="C2:I2"/>
    <mergeCell ref="B20:B45"/>
    <mergeCell ref="E9:I9"/>
    <mergeCell ref="D10:I10"/>
    <mergeCell ref="D11:I11"/>
    <mergeCell ref="C19:I19"/>
    <mergeCell ref="E13:I13"/>
    <mergeCell ref="D14:I14"/>
    <mergeCell ref="D16:I16"/>
    <mergeCell ref="E20:G20"/>
    <mergeCell ref="E21:G21"/>
    <mergeCell ref="E22:G22"/>
    <mergeCell ref="E23:G23"/>
    <mergeCell ref="E24:G24"/>
    <mergeCell ref="E25:G25"/>
    <mergeCell ref="E26:G26"/>
    <mergeCell ref="E27:G27"/>
    <mergeCell ref="E28:G28"/>
    <mergeCell ref="H21:I21"/>
    <mergeCell ref="H22:I22"/>
    <mergeCell ref="H23:I23"/>
    <mergeCell ref="H24:I24"/>
    <mergeCell ref="H25:I25"/>
    <mergeCell ref="L3:S3"/>
    <mergeCell ref="B55:B56"/>
    <mergeCell ref="N4:O4"/>
    <mergeCell ref="C4:I4"/>
    <mergeCell ref="C8:I8"/>
    <mergeCell ref="D6:I6"/>
    <mergeCell ref="B9:B10"/>
    <mergeCell ref="L18:O19"/>
    <mergeCell ref="L7:O8"/>
    <mergeCell ref="D17:I17"/>
    <mergeCell ref="D15:I15"/>
    <mergeCell ref="B13:B17"/>
    <mergeCell ref="D12:I12"/>
    <mergeCell ref="B11:B12"/>
    <mergeCell ref="E45:I45"/>
    <mergeCell ref="H26:I26"/>
    <mergeCell ref="H27:I27"/>
    <mergeCell ref="H28:I28"/>
    <mergeCell ref="E34:G34"/>
    <mergeCell ref="E35:G35"/>
    <mergeCell ref="E36:G36"/>
    <mergeCell ref="H40:I40"/>
    <mergeCell ref="H41:I41"/>
    <mergeCell ref="H42:I42"/>
  </mergeCells>
  <dataValidations xWindow="810" yWindow="744" count="2">
    <dataValidation allowBlank="1" showErrorMessage="1" prompt="If the policies are not available on the web, provide a copy of the relevant pages of the policies as an attachment in the Documents tab of the eTIP project application and indicate here that they are attached." sqref="D10:I10 E21:E44" xr:uid="{00000000-0002-0000-0300-000001000000}"/>
    <dataValidation allowBlank="1" showErrorMessage="1" prompt="If the plan document is not available on the web, provide the relevant pages of the plan as an attachment in the Documents tab of the eTIP project application and indicate here that the plan is attached." sqref="E45" xr:uid="{00000000-0002-0000-0300-000003000000}"/>
  </dataValidations>
  <hyperlinks>
    <hyperlink ref="C12" r:id="rId1" xr:uid="{D3DCAC2F-EAA4-4DC1-9F8E-E29E07C44076}"/>
  </hyperlinks>
  <pageMargins left="0.25" right="0.25" top="0.75" bottom="0.75" header="0.3" footer="0.3"/>
  <pageSetup scale="75" fitToHeight="0" orientation="portrait" r:id="rId2"/>
  <headerFooter>
    <oddFooter>&amp;LProject Application Workbook for CMAQ/CRP, TAP-L and STP Shared Fund Applications&amp;R&amp;A - Page &amp;P of &amp;N</oddFooter>
  </headerFooter>
  <drawing r:id="rId3"/>
  <legacyDrawing r:id="rId4"/>
  <mc:AlternateContent xmlns:mc="http://schemas.openxmlformats.org/markup-compatibility/2006">
    <mc:Choice Requires="x14">
      <controls>
        <mc:AlternateContent xmlns:mc="http://schemas.openxmlformats.org/markup-compatibility/2006">
          <mc:Choice Requires="x14">
            <control shapeId="20510" r:id="rId5" name="Check Box 30">
              <controlPr defaultSize="0" autoFill="0" autoLine="0" autoPict="0">
                <anchor moveWithCells="1">
                  <from>
                    <xdr:col>3</xdr:col>
                    <xdr:colOff>228600</xdr:colOff>
                    <xdr:row>20</xdr:row>
                    <xdr:rowOff>0</xdr:rowOff>
                  </from>
                  <to>
                    <xdr:col>3</xdr:col>
                    <xdr:colOff>542925</xdr:colOff>
                    <xdr:row>20</xdr:row>
                    <xdr:rowOff>209550</xdr:rowOff>
                  </to>
                </anchor>
              </controlPr>
            </control>
          </mc:Choice>
        </mc:AlternateContent>
        <mc:AlternateContent xmlns:mc="http://schemas.openxmlformats.org/markup-compatibility/2006">
          <mc:Choice Requires="x14">
            <control shapeId="20511" r:id="rId6" name="Check Box 31">
              <controlPr defaultSize="0" autoFill="0" autoLine="0" autoPict="0">
                <anchor moveWithCells="1">
                  <from>
                    <xdr:col>3</xdr:col>
                    <xdr:colOff>228600</xdr:colOff>
                    <xdr:row>21</xdr:row>
                    <xdr:rowOff>0</xdr:rowOff>
                  </from>
                  <to>
                    <xdr:col>3</xdr:col>
                    <xdr:colOff>542925</xdr:colOff>
                    <xdr:row>21</xdr:row>
                    <xdr:rowOff>209550</xdr:rowOff>
                  </to>
                </anchor>
              </controlPr>
            </control>
          </mc:Choice>
        </mc:AlternateContent>
        <mc:AlternateContent xmlns:mc="http://schemas.openxmlformats.org/markup-compatibility/2006">
          <mc:Choice Requires="x14">
            <control shapeId="20512" r:id="rId7" name="Check Box 32">
              <controlPr defaultSize="0" autoFill="0" autoLine="0" autoPict="0">
                <anchor moveWithCells="1">
                  <from>
                    <xdr:col>3</xdr:col>
                    <xdr:colOff>228600</xdr:colOff>
                    <xdr:row>22</xdr:row>
                    <xdr:rowOff>0</xdr:rowOff>
                  </from>
                  <to>
                    <xdr:col>3</xdr:col>
                    <xdr:colOff>542925</xdr:colOff>
                    <xdr:row>23</xdr:row>
                    <xdr:rowOff>9525</xdr:rowOff>
                  </to>
                </anchor>
              </controlPr>
            </control>
          </mc:Choice>
        </mc:AlternateContent>
        <mc:AlternateContent xmlns:mc="http://schemas.openxmlformats.org/markup-compatibility/2006">
          <mc:Choice Requires="x14">
            <control shapeId="20513" r:id="rId8" name="Check Box 33">
              <controlPr defaultSize="0" autoFill="0" autoLine="0" autoPict="0">
                <anchor moveWithCells="1">
                  <from>
                    <xdr:col>3</xdr:col>
                    <xdr:colOff>228600</xdr:colOff>
                    <xdr:row>23</xdr:row>
                    <xdr:rowOff>0</xdr:rowOff>
                  </from>
                  <to>
                    <xdr:col>3</xdr:col>
                    <xdr:colOff>542925</xdr:colOff>
                    <xdr:row>24</xdr:row>
                    <xdr:rowOff>9525</xdr:rowOff>
                  </to>
                </anchor>
              </controlPr>
            </control>
          </mc:Choice>
        </mc:AlternateContent>
        <mc:AlternateContent xmlns:mc="http://schemas.openxmlformats.org/markup-compatibility/2006">
          <mc:Choice Requires="x14">
            <control shapeId="20514" r:id="rId9" name="Check Box 34">
              <controlPr defaultSize="0" autoFill="0" autoLine="0" autoPict="0">
                <anchor moveWithCells="1">
                  <from>
                    <xdr:col>3</xdr:col>
                    <xdr:colOff>228600</xdr:colOff>
                    <xdr:row>24</xdr:row>
                    <xdr:rowOff>0</xdr:rowOff>
                  </from>
                  <to>
                    <xdr:col>3</xdr:col>
                    <xdr:colOff>542925</xdr:colOff>
                    <xdr:row>25</xdr:row>
                    <xdr:rowOff>9525</xdr:rowOff>
                  </to>
                </anchor>
              </controlPr>
            </control>
          </mc:Choice>
        </mc:AlternateContent>
        <mc:AlternateContent xmlns:mc="http://schemas.openxmlformats.org/markup-compatibility/2006">
          <mc:Choice Requires="x14">
            <control shapeId="20515" r:id="rId10" name="Check Box 35">
              <controlPr defaultSize="0" autoFill="0" autoLine="0" autoPict="0">
                <anchor moveWithCells="1">
                  <from>
                    <xdr:col>3</xdr:col>
                    <xdr:colOff>228600</xdr:colOff>
                    <xdr:row>25</xdr:row>
                    <xdr:rowOff>0</xdr:rowOff>
                  </from>
                  <to>
                    <xdr:col>3</xdr:col>
                    <xdr:colOff>542925</xdr:colOff>
                    <xdr:row>26</xdr:row>
                    <xdr:rowOff>9525</xdr:rowOff>
                  </to>
                </anchor>
              </controlPr>
            </control>
          </mc:Choice>
        </mc:AlternateContent>
        <mc:AlternateContent xmlns:mc="http://schemas.openxmlformats.org/markup-compatibility/2006">
          <mc:Choice Requires="x14">
            <control shapeId="20516" r:id="rId11" name="Check Box 36">
              <controlPr defaultSize="0" autoFill="0" autoLine="0" autoPict="0">
                <anchor moveWithCells="1">
                  <from>
                    <xdr:col>3</xdr:col>
                    <xdr:colOff>228600</xdr:colOff>
                    <xdr:row>26</xdr:row>
                    <xdr:rowOff>0</xdr:rowOff>
                  </from>
                  <to>
                    <xdr:col>3</xdr:col>
                    <xdr:colOff>542925</xdr:colOff>
                    <xdr:row>27</xdr:row>
                    <xdr:rowOff>9525</xdr:rowOff>
                  </to>
                </anchor>
              </controlPr>
            </control>
          </mc:Choice>
        </mc:AlternateContent>
        <mc:AlternateContent xmlns:mc="http://schemas.openxmlformats.org/markup-compatibility/2006">
          <mc:Choice Requires="x14">
            <control shapeId="20517" r:id="rId12" name="Check Box 37">
              <controlPr defaultSize="0" autoFill="0" autoLine="0" autoPict="0">
                <anchor moveWithCells="1">
                  <from>
                    <xdr:col>3</xdr:col>
                    <xdr:colOff>228600</xdr:colOff>
                    <xdr:row>27</xdr:row>
                    <xdr:rowOff>0</xdr:rowOff>
                  </from>
                  <to>
                    <xdr:col>3</xdr:col>
                    <xdr:colOff>542925</xdr:colOff>
                    <xdr:row>28</xdr:row>
                    <xdr:rowOff>9525</xdr:rowOff>
                  </to>
                </anchor>
              </controlPr>
            </control>
          </mc:Choice>
        </mc:AlternateContent>
        <mc:AlternateContent xmlns:mc="http://schemas.openxmlformats.org/markup-compatibility/2006">
          <mc:Choice Requires="x14">
            <control shapeId="20518" r:id="rId13" name="Check Box 38">
              <controlPr defaultSize="0" autoFill="0" autoLine="0" autoPict="0">
                <anchor moveWithCells="1">
                  <from>
                    <xdr:col>3</xdr:col>
                    <xdr:colOff>228600</xdr:colOff>
                    <xdr:row>28</xdr:row>
                    <xdr:rowOff>0</xdr:rowOff>
                  </from>
                  <to>
                    <xdr:col>3</xdr:col>
                    <xdr:colOff>542925</xdr:colOff>
                    <xdr:row>29</xdr:row>
                    <xdr:rowOff>9525</xdr:rowOff>
                  </to>
                </anchor>
              </controlPr>
            </control>
          </mc:Choice>
        </mc:AlternateContent>
        <mc:AlternateContent xmlns:mc="http://schemas.openxmlformats.org/markup-compatibility/2006">
          <mc:Choice Requires="x14">
            <control shapeId="20519" r:id="rId14" name="Check Box 39">
              <controlPr defaultSize="0" autoFill="0" autoLine="0" autoPict="0">
                <anchor moveWithCells="1">
                  <from>
                    <xdr:col>3</xdr:col>
                    <xdr:colOff>228600</xdr:colOff>
                    <xdr:row>29</xdr:row>
                    <xdr:rowOff>0</xdr:rowOff>
                  </from>
                  <to>
                    <xdr:col>3</xdr:col>
                    <xdr:colOff>542925</xdr:colOff>
                    <xdr:row>30</xdr:row>
                    <xdr:rowOff>9525</xdr:rowOff>
                  </to>
                </anchor>
              </controlPr>
            </control>
          </mc:Choice>
        </mc:AlternateContent>
        <mc:AlternateContent xmlns:mc="http://schemas.openxmlformats.org/markup-compatibility/2006">
          <mc:Choice Requires="x14">
            <control shapeId="20520" r:id="rId15" name="Check Box 40">
              <controlPr defaultSize="0" autoFill="0" autoLine="0" autoPict="0">
                <anchor moveWithCells="1">
                  <from>
                    <xdr:col>3</xdr:col>
                    <xdr:colOff>228600</xdr:colOff>
                    <xdr:row>30</xdr:row>
                    <xdr:rowOff>0</xdr:rowOff>
                  </from>
                  <to>
                    <xdr:col>3</xdr:col>
                    <xdr:colOff>542925</xdr:colOff>
                    <xdr:row>31</xdr:row>
                    <xdr:rowOff>9525</xdr:rowOff>
                  </to>
                </anchor>
              </controlPr>
            </control>
          </mc:Choice>
        </mc:AlternateContent>
        <mc:AlternateContent xmlns:mc="http://schemas.openxmlformats.org/markup-compatibility/2006">
          <mc:Choice Requires="x14">
            <control shapeId="20521" r:id="rId16" name="Check Box 41">
              <controlPr defaultSize="0" autoFill="0" autoLine="0" autoPict="0">
                <anchor moveWithCells="1">
                  <from>
                    <xdr:col>3</xdr:col>
                    <xdr:colOff>228600</xdr:colOff>
                    <xdr:row>31</xdr:row>
                    <xdr:rowOff>0</xdr:rowOff>
                  </from>
                  <to>
                    <xdr:col>3</xdr:col>
                    <xdr:colOff>542925</xdr:colOff>
                    <xdr:row>31</xdr:row>
                    <xdr:rowOff>209550</xdr:rowOff>
                  </to>
                </anchor>
              </controlPr>
            </control>
          </mc:Choice>
        </mc:AlternateContent>
        <mc:AlternateContent xmlns:mc="http://schemas.openxmlformats.org/markup-compatibility/2006">
          <mc:Choice Requires="x14">
            <control shapeId="20522" r:id="rId17" name="Check Box 42">
              <controlPr defaultSize="0" autoFill="0" autoLine="0" autoPict="0">
                <anchor moveWithCells="1">
                  <from>
                    <xdr:col>3</xdr:col>
                    <xdr:colOff>228600</xdr:colOff>
                    <xdr:row>32</xdr:row>
                    <xdr:rowOff>0</xdr:rowOff>
                  </from>
                  <to>
                    <xdr:col>3</xdr:col>
                    <xdr:colOff>542925</xdr:colOff>
                    <xdr:row>33</xdr:row>
                    <xdr:rowOff>9525</xdr:rowOff>
                  </to>
                </anchor>
              </controlPr>
            </control>
          </mc:Choice>
        </mc:AlternateContent>
        <mc:AlternateContent xmlns:mc="http://schemas.openxmlformats.org/markup-compatibility/2006">
          <mc:Choice Requires="x14">
            <control shapeId="20523" r:id="rId18" name="Check Box 43">
              <controlPr defaultSize="0" autoFill="0" autoLine="0" autoPict="0">
                <anchor moveWithCells="1">
                  <from>
                    <xdr:col>3</xdr:col>
                    <xdr:colOff>228600</xdr:colOff>
                    <xdr:row>33</xdr:row>
                    <xdr:rowOff>0</xdr:rowOff>
                  </from>
                  <to>
                    <xdr:col>3</xdr:col>
                    <xdr:colOff>542925</xdr:colOff>
                    <xdr:row>33</xdr:row>
                    <xdr:rowOff>209550</xdr:rowOff>
                  </to>
                </anchor>
              </controlPr>
            </control>
          </mc:Choice>
        </mc:AlternateContent>
        <mc:AlternateContent xmlns:mc="http://schemas.openxmlformats.org/markup-compatibility/2006">
          <mc:Choice Requires="x14">
            <control shapeId="20524" r:id="rId19" name="Check Box 44">
              <controlPr defaultSize="0" autoFill="0" autoLine="0" autoPict="0">
                <anchor moveWithCells="1">
                  <from>
                    <xdr:col>3</xdr:col>
                    <xdr:colOff>228600</xdr:colOff>
                    <xdr:row>34</xdr:row>
                    <xdr:rowOff>0</xdr:rowOff>
                  </from>
                  <to>
                    <xdr:col>3</xdr:col>
                    <xdr:colOff>542925</xdr:colOff>
                    <xdr:row>34</xdr:row>
                    <xdr:rowOff>209550</xdr:rowOff>
                  </to>
                </anchor>
              </controlPr>
            </control>
          </mc:Choice>
        </mc:AlternateContent>
        <mc:AlternateContent xmlns:mc="http://schemas.openxmlformats.org/markup-compatibility/2006">
          <mc:Choice Requires="x14">
            <control shapeId="20525" r:id="rId20" name="Check Box 45">
              <controlPr defaultSize="0" autoFill="0" autoLine="0" autoPict="0">
                <anchor moveWithCells="1">
                  <from>
                    <xdr:col>3</xdr:col>
                    <xdr:colOff>228600</xdr:colOff>
                    <xdr:row>35</xdr:row>
                    <xdr:rowOff>0</xdr:rowOff>
                  </from>
                  <to>
                    <xdr:col>3</xdr:col>
                    <xdr:colOff>542925</xdr:colOff>
                    <xdr:row>36</xdr:row>
                    <xdr:rowOff>9525</xdr:rowOff>
                  </to>
                </anchor>
              </controlPr>
            </control>
          </mc:Choice>
        </mc:AlternateContent>
        <mc:AlternateContent xmlns:mc="http://schemas.openxmlformats.org/markup-compatibility/2006">
          <mc:Choice Requires="x14">
            <control shapeId="20526" r:id="rId21" name="Check Box 46">
              <controlPr defaultSize="0" autoFill="0" autoLine="0" autoPict="0">
                <anchor moveWithCells="1">
                  <from>
                    <xdr:col>3</xdr:col>
                    <xdr:colOff>228600</xdr:colOff>
                    <xdr:row>36</xdr:row>
                    <xdr:rowOff>0</xdr:rowOff>
                  </from>
                  <to>
                    <xdr:col>3</xdr:col>
                    <xdr:colOff>542925</xdr:colOff>
                    <xdr:row>37</xdr:row>
                    <xdr:rowOff>9525</xdr:rowOff>
                  </to>
                </anchor>
              </controlPr>
            </control>
          </mc:Choice>
        </mc:AlternateContent>
        <mc:AlternateContent xmlns:mc="http://schemas.openxmlformats.org/markup-compatibility/2006">
          <mc:Choice Requires="x14">
            <control shapeId="20527" r:id="rId22" name="Check Box 47">
              <controlPr defaultSize="0" autoFill="0" autoLine="0" autoPict="0">
                <anchor moveWithCells="1">
                  <from>
                    <xdr:col>3</xdr:col>
                    <xdr:colOff>228600</xdr:colOff>
                    <xdr:row>37</xdr:row>
                    <xdr:rowOff>0</xdr:rowOff>
                  </from>
                  <to>
                    <xdr:col>3</xdr:col>
                    <xdr:colOff>542925</xdr:colOff>
                    <xdr:row>38</xdr:row>
                    <xdr:rowOff>9525</xdr:rowOff>
                  </to>
                </anchor>
              </controlPr>
            </control>
          </mc:Choice>
        </mc:AlternateContent>
        <mc:AlternateContent xmlns:mc="http://schemas.openxmlformats.org/markup-compatibility/2006">
          <mc:Choice Requires="x14">
            <control shapeId="20528" r:id="rId23" name="Check Box 48">
              <controlPr defaultSize="0" autoFill="0" autoLine="0" autoPict="0">
                <anchor moveWithCells="1">
                  <from>
                    <xdr:col>3</xdr:col>
                    <xdr:colOff>228600</xdr:colOff>
                    <xdr:row>38</xdr:row>
                    <xdr:rowOff>0</xdr:rowOff>
                  </from>
                  <to>
                    <xdr:col>3</xdr:col>
                    <xdr:colOff>542925</xdr:colOff>
                    <xdr:row>38</xdr:row>
                    <xdr:rowOff>209550</xdr:rowOff>
                  </to>
                </anchor>
              </controlPr>
            </control>
          </mc:Choice>
        </mc:AlternateContent>
        <mc:AlternateContent xmlns:mc="http://schemas.openxmlformats.org/markup-compatibility/2006">
          <mc:Choice Requires="x14">
            <control shapeId="20529" r:id="rId24" name="Check Box 49">
              <controlPr defaultSize="0" autoFill="0" autoLine="0" autoPict="0">
                <anchor moveWithCells="1">
                  <from>
                    <xdr:col>3</xdr:col>
                    <xdr:colOff>228600</xdr:colOff>
                    <xdr:row>39</xdr:row>
                    <xdr:rowOff>0</xdr:rowOff>
                  </from>
                  <to>
                    <xdr:col>3</xdr:col>
                    <xdr:colOff>542925</xdr:colOff>
                    <xdr:row>40</xdr:row>
                    <xdr:rowOff>9525</xdr:rowOff>
                  </to>
                </anchor>
              </controlPr>
            </control>
          </mc:Choice>
        </mc:AlternateContent>
        <mc:AlternateContent xmlns:mc="http://schemas.openxmlformats.org/markup-compatibility/2006">
          <mc:Choice Requires="x14">
            <control shapeId="20530" r:id="rId25" name="Check Box 50">
              <controlPr defaultSize="0" autoFill="0" autoLine="0" autoPict="0">
                <anchor moveWithCells="1">
                  <from>
                    <xdr:col>3</xdr:col>
                    <xdr:colOff>228600</xdr:colOff>
                    <xdr:row>40</xdr:row>
                    <xdr:rowOff>0</xdr:rowOff>
                  </from>
                  <to>
                    <xdr:col>3</xdr:col>
                    <xdr:colOff>542925</xdr:colOff>
                    <xdr:row>41</xdr:row>
                    <xdr:rowOff>9525</xdr:rowOff>
                  </to>
                </anchor>
              </controlPr>
            </control>
          </mc:Choice>
        </mc:AlternateContent>
        <mc:AlternateContent xmlns:mc="http://schemas.openxmlformats.org/markup-compatibility/2006">
          <mc:Choice Requires="x14">
            <control shapeId="20531" r:id="rId26" name="Check Box 51">
              <controlPr defaultSize="0" autoFill="0" autoLine="0" autoPict="0">
                <anchor moveWithCells="1">
                  <from>
                    <xdr:col>3</xdr:col>
                    <xdr:colOff>228600</xdr:colOff>
                    <xdr:row>41</xdr:row>
                    <xdr:rowOff>0</xdr:rowOff>
                  </from>
                  <to>
                    <xdr:col>3</xdr:col>
                    <xdr:colOff>542925</xdr:colOff>
                    <xdr:row>41</xdr:row>
                    <xdr:rowOff>209550</xdr:rowOff>
                  </to>
                </anchor>
              </controlPr>
            </control>
          </mc:Choice>
        </mc:AlternateContent>
        <mc:AlternateContent xmlns:mc="http://schemas.openxmlformats.org/markup-compatibility/2006">
          <mc:Choice Requires="x14">
            <control shapeId="20532" r:id="rId27" name="Check Box 52">
              <controlPr defaultSize="0" autoFill="0" autoLine="0" autoPict="0">
                <anchor moveWithCells="1">
                  <from>
                    <xdr:col>3</xdr:col>
                    <xdr:colOff>228600</xdr:colOff>
                    <xdr:row>42</xdr:row>
                    <xdr:rowOff>0</xdr:rowOff>
                  </from>
                  <to>
                    <xdr:col>3</xdr:col>
                    <xdr:colOff>542925</xdr:colOff>
                    <xdr:row>43</xdr:row>
                    <xdr:rowOff>9525</xdr:rowOff>
                  </to>
                </anchor>
              </controlPr>
            </control>
          </mc:Choice>
        </mc:AlternateContent>
        <mc:AlternateContent xmlns:mc="http://schemas.openxmlformats.org/markup-compatibility/2006">
          <mc:Choice Requires="x14">
            <control shapeId="20533" r:id="rId28" name="Check Box 53">
              <controlPr defaultSize="0" autoFill="0" autoLine="0" autoPict="0">
                <anchor moveWithCells="1">
                  <from>
                    <xdr:col>3</xdr:col>
                    <xdr:colOff>228600</xdr:colOff>
                    <xdr:row>43</xdr:row>
                    <xdr:rowOff>0</xdr:rowOff>
                  </from>
                  <to>
                    <xdr:col>3</xdr:col>
                    <xdr:colOff>542925</xdr:colOff>
                    <xdr:row>44</xdr:row>
                    <xdr:rowOff>9525</xdr:rowOff>
                  </to>
                </anchor>
              </controlPr>
            </control>
          </mc:Choice>
        </mc:AlternateContent>
        <mc:AlternateContent xmlns:mc="http://schemas.openxmlformats.org/markup-compatibility/2006">
          <mc:Choice Requires="x14">
            <control shapeId="20534" r:id="rId29" name="Check Box 54">
              <controlPr defaultSize="0" autoFill="0" autoLine="0" autoPict="0">
                <anchor moveWithCells="1">
                  <from>
                    <xdr:col>3</xdr:col>
                    <xdr:colOff>228600</xdr:colOff>
                    <xdr:row>44</xdr:row>
                    <xdr:rowOff>0</xdr:rowOff>
                  </from>
                  <to>
                    <xdr:col>3</xdr:col>
                    <xdr:colOff>542925</xdr:colOff>
                    <xdr:row>44</xdr:row>
                    <xdr:rowOff>209550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xWindow="810" yWindow="744" count="2">
        <x14:dataValidation type="list" allowBlank="1" showInputMessage="1" showErrorMessage="1" xr:uid="{00000000-0002-0000-0300-000004000000}">
          <x14:formula1>
            <xm:f>Dropdowns!$A$16:$A$18</xm:f>
          </x14:formula1>
          <xm:sqref>D48 D9 D13</xm:sqref>
        </x14:dataValidation>
        <x14:dataValidation type="list" allowBlank="1" showInputMessage="1" showErrorMessage="1" xr:uid="{00000000-0002-0000-0300-000005000000}">
          <x14:formula1>
            <xm:f>Dropdowns!$C$31:$C$36</xm:f>
          </x14:formula1>
          <xm:sqref>D51:I51</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C000"/>
    <pageSetUpPr fitToPage="1"/>
  </sheetPr>
  <dimension ref="B1:T94"/>
  <sheetViews>
    <sheetView showGridLines="0" showRowColHeaders="0" zoomScaleNormal="100" workbookViewId="0">
      <selection activeCell="D5" sqref="D5:E5"/>
    </sheetView>
  </sheetViews>
  <sheetFormatPr defaultColWidth="8.85546875" defaultRowHeight="15"/>
  <cols>
    <col min="1" max="1" width="1.42578125" customWidth="1"/>
    <col min="3" max="3" width="73.42578125" customWidth="1"/>
    <col min="4" max="9" width="17.42578125" customWidth="1"/>
    <col min="11" max="11" width="9.5703125" bestFit="1" customWidth="1"/>
    <col min="12" max="13" width="8.85546875" hidden="1" customWidth="1"/>
    <col min="14" max="14" width="18.42578125" hidden="1" customWidth="1"/>
    <col min="15" max="16" width="8.85546875" hidden="1" customWidth="1"/>
    <col min="17" max="17" width="13.140625" style="52" hidden="1" customWidth="1"/>
    <col min="18" max="18" width="14.42578125" style="52" hidden="1" customWidth="1"/>
    <col min="19" max="19" width="8.85546875" style="52" hidden="1" customWidth="1"/>
    <col min="20" max="20" width="8.85546875" hidden="1" customWidth="1"/>
  </cols>
  <sheetData>
    <row r="1" spans="2:20" s="45" customFormat="1" ht="43.5" customHeight="1">
      <c r="B1" s="328"/>
      <c r="C1" s="533" t="s">
        <v>134</v>
      </c>
      <c r="D1" s="533"/>
      <c r="E1" s="533"/>
      <c r="F1" s="533"/>
      <c r="G1" s="533"/>
      <c r="H1" s="533"/>
      <c r="I1" s="533"/>
      <c r="Q1" s="328"/>
      <c r="R1" s="328"/>
      <c r="S1" s="328"/>
    </row>
    <row r="2" spans="2:20" s="45" customFormat="1" ht="25.5" customHeight="1">
      <c r="B2" s="328"/>
      <c r="C2" s="426" t="s">
        <v>206</v>
      </c>
      <c r="D2" s="427"/>
      <c r="E2" s="427"/>
      <c r="F2" s="427"/>
      <c r="G2" s="427"/>
      <c r="H2" s="427"/>
      <c r="I2" s="428"/>
      <c r="Q2" s="328"/>
      <c r="R2" s="328"/>
      <c r="S2" s="328"/>
    </row>
    <row r="3" spans="2:20" s="45" customFormat="1" ht="25.5" customHeight="1">
      <c r="B3" s="328"/>
      <c r="C3" s="311"/>
      <c r="D3" s="44"/>
      <c r="L3" s="512" t="s">
        <v>155</v>
      </c>
      <c r="M3" s="512"/>
      <c r="N3" s="512"/>
      <c r="O3" s="512"/>
      <c r="P3" s="512"/>
      <c r="Q3" s="512"/>
      <c r="R3" s="512"/>
      <c r="S3" s="512"/>
      <c r="T3" s="512"/>
    </row>
    <row r="4" spans="2:20" s="45" customFormat="1" ht="15" customHeight="1">
      <c r="C4" s="429" t="s">
        <v>156</v>
      </c>
      <c r="D4" s="430"/>
      <c r="E4" s="430"/>
      <c r="F4" s="430"/>
      <c r="G4" s="430"/>
      <c r="H4" s="430"/>
      <c r="I4" s="431"/>
      <c r="L4" s="106" t="s">
        <v>157</v>
      </c>
      <c r="M4" s="106"/>
      <c r="N4" s="106" t="s">
        <v>158</v>
      </c>
      <c r="O4" s="106"/>
      <c r="Q4" s="328" t="s">
        <v>277</v>
      </c>
      <c r="R4" s="328" t="s">
        <v>278</v>
      </c>
      <c r="S4" s="328" t="s">
        <v>279</v>
      </c>
    </row>
    <row r="5" spans="2:20">
      <c r="B5" s="47">
        <v>1</v>
      </c>
      <c r="C5" s="351" t="s">
        <v>159</v>
      </c>
      <c r="D5" s="542"/>
      <c r="E5" s="543"/>
      <c r="F5" s="416"/>
      <c r="G5" s="417"/>
      <c r="H5" s="417"/>
      <c r="I5" s="438"/>
      <c r="L5" s="49"/>
      <c r="M5" s="49"/>
      <c r="N5" s="49" t="s">
        <v>160</v>
      </c>
      <c r="O5" s="49"/>
      <c r="Q5" s="52">
        <f>IF(D5="",1,"0")</f>
        <v>1</v>
      </c>
      <c r="R5" s="52" t="s">
        <v>280</v>
      </c>
      <c r="S5" s="52" t="s">
        <v>281</v>
      </c>
    </row>
    <row r="6" spans="2:20" s="45" customFormat="1" ht="39.950000000000003" customHeight="1">
      <c r="B6" s="72">
        <v>2</v>
      </c>
      <c r="C6" s="73" t="s">
        <v>161</v>
      </c>
      <c r="D6" s="413"/>
      <c r="E6" s="442"/>
      <c r="F6" s="442"/>
      <c r="G6" s="442"/>
      <c r="H6" s="442"/>
      <c r="I6" s="437"/>
      <c r="L6" s="46"/>
      <c r="M6" s="46"/>
      <c r="N6" s="46" t="s">
        <v>162</v>
      </c>
      <c r="O6" s="46"/>
      <c r="Q6" s="52">
        <f>IF(D6="",1,"0")</f>
        <v>1</v>
      </c>
      <c r="R6" s="328" t="s">
        <v>280</v>
      </c>
      <c r="S6" s="328" t="s">
        <v>281</v>
      </c>
    </row>
    <row r="7" spans="2:20">
      <c r="L7" s="49"/>
      <c r="M7" s="49"/>
      <c r="N7" s="49"/>
      <c r="O7" s="49"/>
    </row>
    <row r="8" spans="2:20">
      <c r="B8" s="76"/>
      <c r="C8" s="534" t="s">
        <v>339</v>
      </c>
      <c r="D8" s="534"/>
      <c r="E8" s="534"/>
      <c r="F8" s="534"/>
      <c r="G8" s="534"/>
      <c r="H8" s="534"/>
      <c r="I8" s="534"/>
      <c r="J8" s="75"/>
      <c r="K8" s="75"/>
      <c r="L8" s="74"/>
      <c r="M8" s="49"/>
      <c r="N8" s="49"/>
      <c r="O8" s="49"/>
    </row>
    <row r="9" spans="2:20" ht="30">
      <c r="B9" s="420">
        <v>3</v>
      </c>
      <c r="C9" s="287" t="s">
        <v>340</v>
      </c>
      <c r="D9" s="288"/>
      <c r="E9" s="549" t="s">
        <v>341</v>
      </c>
      <c r="F9" s="550"/>
      <c r="G9" s="289" t="s">
        <v>342</v>
      </c>
      <c r="H9" s="486"/>
      <c r="I9" s="486"/>
      <c r="J9" s="311"/>
      <c r="K9" s="311"/>
      <c r="L9" s="74"/>
      <c r="M9" s="49"/>
      <c r="N9" s="46"/>
      <c r="O9" s="49"/>
    </row>
    <row r="10" spans="2:20" ht="30">
      <c r="B10" s="421"/>
      <c r="C10" s="349" t="s">
        <v>343</v>
      </c>
      <c r="D10" s="296"/>
      <c r="E10" s="525"/>
      <c r="F10" s="527"/>
      <c r="G10" s="285" t="s">
        <v>344</v>
      </c>
      <c r="H10" s="416"/>
      <c r="I10" s="438"/>
      <c r="J10" s="311"/>
      <c r="K10" s="311"/>
      <c r="L10" s="304" t="b">
        <v>0</v>
      </c>
      <c r="M10" s="49"/>
      <c r="N10" s="46" t="s">
        <v>345</v>
      </c>
      <c r="O10" s="49"/>
    </row>
    <row r="11" spans="2:20" ht="30">
      <c r="B11" s="421"/>
      <c r="C11" s="349" t="s">
        <v>346</v>
      </c>
      <c r="D11" s="296"/>
      <c r="E11" s="525"/>
      <c r="F11" s="527"/>
      <c r="G11" s="285" t="s">
        <v>344</v>
      </c>
      <c r="H11" s="486"/>
      <c r="I11" s="486"/>
      <c r="J11" s="311"/>
      <c r="K11" s="311"/>
      <c r="L11" s="304" t="b">
        <v>0</v>
      </c>
      <c r="M11" s="49"/>
      <c r="N11" s="46" t="s">
        <v>347</v>
      </c>
      <c r="O11" s="49"/>
    </row>
    <row r="12" spans="2:20" ht="15.75">
      <c r="B12" s="421"/>
      <c r="C12" s="349" t="s">
        <v>348</v>
      </c>
      <c r="D12" s="296"/>
      <c r="E12" s="525"/>
      <c r="F12" s="527"/>
      <c r="G12" s="285" t="s">
        <v>344</v>
      </c>
      <c r="H12" s="486"/>
      <c r="I12" s="486"/>
      <c r="J12" s="311"/>
      <c r="K12" s="311"/>
      <c r="L12" s="304" t="b">
        <v>0</v>
      </c>
      <c r="M12" s="49"/>
      <c r="N12" s="46" t="s">
        <v>349</v>
      </c>
      <c r="O12" s="49"/>
    </row>
    <row r="13" spans="2:20" ht="15.75">
      <c r="B13" s="421"/>
      <c r="C13" s="349" t="s">
        <v>350</v>
      </c>
      <c r="D13" s="296"/>
      <c r="E13" s="525"/>
      <c r="F13" s="527"/>
      <c r="G13" s="285" t="s">
        <v>351</v>
      </c>
      <c r="H13" s="486"/>
      <c r="I13" s="486"/>
      <c r="J13" s="311"/>
      <c r="K13" s="311"/>
      <c r="L13" s="304" t="b">
        <v>0</v>
      </c>
      <c r="M13" s="49"/>
      <c r="N13" s="46" t="s">
        <v>352</v>
      </c>
      <c r="O13" s="49"/>
    </row>
    <row r="14" spans="2:20" ht="15.75">
      <c r="B14" s="421"/>
      <c r="C14" s="349" t="s">
        <v>353</v>
      </c>
      <c r="D14" s="296"/>
      <c r="E14" s="525"/>
      <c r="F14" s="527"/>
      <c r="G14" s="285" t="s">
        <v>351</v>
      </c>
      <c r="H14" s="486"/>
      <c r="I14" s="486"/>
      <c r="J14" s="311"/>
      <c r="K14" s="311"/>
      <c r="L14" s="304" t="b">
        <v>0</v>
      </c>
      <c r="M14" s="49"/>
      <c r="N14" s="46" t="s">
        <v>354</v>
      </c>
      <c r="O14" s="49"/>
    </row>
    <row r="15" spans="2:20" ht="15.75">
      <c r="B15" s="421"/>
      <c r="C15" s="349" t="s">
        <v>355</v>
      </c>
      <c r="D15" s="296"/>
      <c r="E15" s="525"/>
      <c r="F15" s="527"/>
      <c r="G15" s="285" t="s">
        <v>344</v>
      </c>
      <c r="H15" s="486"/>
      <c r="I15" s="486"/>
      <c r="J15" s="311"/>
      <c r="K15" s="311"/>
      <c r="L15" s="304" t="b">
        <v>0</v>
      </c>
      <c r="M15" s="49"/>
      <c r="N15" s="46" t="s">
        <v>356</v>
      </c>
      <c r="O15" s="49"/>
    </row>
    <row r="16" spans="2:20" ht="15.75">
      <c r="B16" s="421"/>
      <c r="C16" s="349" t="s">
        <v>357</v>
      </c>
      <c r="D16" s="296"/>
      <c r="E16" s="525"/>
      <c r="F16" s="527"/>
      <c r="G16" s="285" t="s">
        <v>351</v>
      </c>
      <c r="H16" s="486"/>
      <c r="I16" s="486"/>
      <c r="J16" s="311"/>
      <c r="K16" s="311"/>
      <c r="L16" s="304" t="b">
        <v>0</v>
      </c>
      <c r="M16" s="49"/>
      <c r="N16" s="46" t="s">
        <v>358</v>
      </c>
      <c r="O16" s="49"/>
    </row>
    <row r="17" spans="2:19" ht="15.75">
      <c r="B17" s="421"/>
      <c r="C17" s="349" t="s">
        <v>359</v>
      </c>
      <c r="D17" s="296"/>
      <c r="E17" s="525"/>
      <c r="F17" s="527"/>
      <c r="G17" s="285" t="s">
        <v>351</v>
      </c>
      <c r="H17" s="486"/>
      <c r="I17" s="486"/>
      <c r="J17" s="311"/>
      <c r="K17" s="311"/>
      <c r="L17" s="304" t="b">
        <v>0</v>
      </c>
      <c r="M17" s="49"/>
      <c r="N17" s="46" t="s">
        <v>360</v>
      </c>
      <c r="O17" s="49"/>
    </row>
    <row r="18" spans="2:19" ht="15.75">
      <c r="B18" s="421"/>
      <c r="C18" s="349" t="s">
        <v>361</v>
      </c>
      <c r="D18" s="296"/>
      <c r="E18" s="525"/>
      <c r="F18" s="527"/>
      <c r="G18" s="285" t="s">
        <v>344</v>
      </c>
      <c r="H18" s="486"/>
      <c r="I18" s="486"/>
      <c r="J18" s="311"/>
      <c r="K18" s="311"/>
      <c r="L18" s="304" t="b">
        <v>0</v>
      </c>
      <c r="M18" s="49"/>
      <c r="N18" s="46" t="s">
        <v>362</v>
      </c>
      <c r="O18" s="49"/>
    </row>
    <row r="19" spans="2:19" ht="15.75">
      <c r="B19" s="421"/>
      <c r="C19" s="349" t="s">
        <v>363</v>
      </c>
      <c r="D19" s="296"/>
      <c r="E19" s="525"/>
      <c r="F19" s="527"/>
      <c r="G19" s="285" t="s">
        <v>344</v>
      </c>
      <c r="H19" s="486"/>
      <c r="I19" s="486"/>
      <c r="J19" s="311"/>
      <c r="K19" s="311"/>
      <c r="L19" s="304" t="b">
        <v>0</v>
      </c>
      <c r="M19" s="49"/>
      <c r="N19" s="46" t="s">
        <v>364</v>
      </c>
      <c r="O19" s="49"/>
    </row>
    <row r="20" spans="2:19" ht="15.75">
      <c r="B20" s="421"/>
      <c r="C20" s="349" t="s">
        <v>365</v>
      </c>
      <c r="D20" s="296"/>
      <c r="E20" s="525"/>
      <c r="F20" s="527"/>
      <c r="G20" s="285" t="s">
        <v>351</v>
      </c>
      <c r="H20" s="486"/>
      <c r="I20" s="486"/>
      <c r="J20" s="311"/>
      <c r="K20" s="311"/>
      <c r="L20" s="304" t="b">
        <v>0</v>
      </c>
      <c r="M20" s="49"/>
      <c r="N20" s="46" t="s">
        <v>366</v>
      </c>
      <c r="O20" s="49"/>
    </row>
    <row r="21" spans="2:19" ht="30">
      <c r="B21" s="421"/>
      <c r="C21" s="349" t="s">
        <v>367</v>
      </c>
      <c r="D21" s="296"/>
      <c r="E21" s="525"/>
      <c r="F21" s="527"/>
      <c r="G21" s="285" t="s">
        <v>368</v>
      </c>
      <c r="H21" s="486"/>
      <c r="I21" s="486"/>
      <c r="J21" s="311"/>
      <c r="K21" s="311"/>
      <c r="L21" s="304" t="b">
        <v>0</v>
      </c>
      <c r="M21" s="49"/>
      <c r="N21" s="46" t="s">
        <v>369</v>
      </c>
      <c r="O21" s="49"/>
    </row>
    <row r="22" spans="2:19" ht="15.75">
      <c r="B22" s="421"/>
      <c r="C22" s="349" t="s">
        <v>370</v>
      </c>
      <c r="D22" s="296"/>
      <c r="E22" s="525"/>
      <c r="F22" s="527"/>
      <c r="G22" s="285" t="s">
        <v>344</v>
      </c>
      <c r="H22" s="486"/>
      <c r="I22" s="486"/>
      <c r="J22" s="75"/>
      <c r="K22" s="75"/>
      <c r="L22" s="304" t="b">
        <v>0</v>
      </c>
      <c r="M22" s="49"/>
      <c r="N22" s="46" t="s">
        <v>371</v>
      </c>
      <c r="O22" s="49"/>
    </row>
    <row r="23" spans="2:19" s="45" customFormat="1" ht="30">
      <c r="B23" s="421"/>
      <c r="C23" s="349" t="s">
        <v>372</v>
      </c>
      <c r="D23" s="296"/>
      <c r="E23" s="525"/>
      <c r="F23" s="527"/>
      <c r="G23" s="285" t="s">
        <v>351</v>
      </c>
      <c r="H23" s="486"/>
      <c r="I23" s="486"/>
      <c r="J23" s="311"/>
      <c r="K23" s="311"/>
      <c r="L23" s="304" t="b">
        <v>0</v>
      </c>
      <c r="M23" s="46"/>
      <c r="N23" s="46" t="s">
        <v>373</v>
      </c>
      <c r="O23" s="46"/>
      <c r="Q23" s="52"/>
      <c r="R23" s="328"/>
      <c r="S23" s="328"/>
    </row>
    <row r="24" spans="2:19" ht="30">
      <c r="B24" s="421"/>
      <c r="C24" s="349" t="s">
        <v>374</v>
      </c>
      <c r="D24" s="296"/>
      <c r="E24" s="525"/>
      <c r="F24" s="527"/>
      <c r="G24" s="285" t="s">
        <v>344</v>
      </c>
      <c r="H24" s="486"/>
      <c r="I24" s="486"/>
      <c r="L24" s="15" t="b">
        <v>0</v>
      </c>
      <c r="M24" s="49"/>
      <c r="N24" s="49" t="s">
        <v>375</v>
      </c>
      <c r="O24" s="49"/>
    </row>
    <row r="25" spans="2:19">
      <c r="B25" s="421"/>
      <c r="C25" s="349" t="s">
        <v>376</v>
      </c>
      <c r="D25" s="296"/>
      <c r="E25" s="525"/>
      <c r="F25" s="527"/>
      <c r="G25" s="285" t="s">
        <v>351</v>
      </c>
      <c r="H25" s="486"/>
      <c r="I25" s="486"/>
      <c r="L25" s="15" t="b">
        <v>0</v>
      </c>
      <c r="M25" s="49"/>
      <c r="N25" s="49" t="s">
        <v>377</v>
      </c>
      <c r="O25" s="49"/>
    </row>
    <row r="26" spans="2:19">
      <c r="B26" s="421"/>
      <c r="C26" s="349" t="s">
        <v>378</v>
      </c>
      <c r="D26" s="296"/>
      <c r="E26" s="525"/>
      <c r="F26" s="527"/>
      <c r="G26" s="285" t="s">
        <v>368</v>
      </c>
      <c r="H26" s="486"/>
      <c r="I26" s="486"/>
      <c r="L26" s="15" t="b">
        <v>0</v>
      </c>
      <c r="M26" s="49"/>
      <c r="N26" s="49" t="s">
        <v>379</v>
      </c>
      <c r="O26" s="49"/>
    </row>
    <row r="27" spans="2:19">
      <c r="B27" s="421"/>
      <c r="C27" s="349" t="s">
        <v>380</v>
      </c>
      <c r="D27" s="296"/>
      <c r="E27" s="525"/>
      <c r="F27" s="527"/>
      <c r="G27" s="285" t="s">
        <v>344</v>
      </c>
      <c r="H27" s="486"/>
      <c r="I27" s="486"/>
      <c r="L27" s="15" t="b">
        <v>0</v>
      </c>
      <c r="M27" s="49"/>
      <c r="N27" s="49" t="s">
        <v>381</v>
      </c>
      <c r="O27" s="49"/>
    </row>
    <row r="28" spans="2:19" ht="30">
      <c r="B28" s="421"/>
      <c r="C28" s="349" t="s">
        <v>382</v>
      </c>
      <c r="D28" s="296"/>
      <c r="E28" s="525"/>
      <c r="F28" s="527"/>
      <c r="G28" s="285" t="s">
        <v>368</v>
      </c>
      <c r="H28" s="486"/>
      <c r="I28" s="486"/>
      <c r="L28" s="15" t="b">
        <v>0</v>
      </c>
      <c r="M28" s="49"/>
      <c r="N28" s="49" t="s">
        <v>383</v>
      </c>
      <c r="O28" s="49"/>
    </row>
    <row r="29" spans="2:19">
      <c r="B29" s="421"/>
      <c r="C29" s="349" t="s">
        <v>384</v>
      </c>
      <c r="D29" s="296"/>
      <c r="E29" s="525"/>
      <c r="F29" s="527"/>
      <c r="G29" s="285" t="s">
        <v>368</v>
      </c>
      <c r="H29" s="486"/>
      <c r="I29" s="486"/>
      <c r="L29" s="15" t="b">
        <v>0</v>
      </c>
      <c r="M29" s="49"/>
      <c r="N29" s="49" t="s">
        <v>385</v>
      </c>
      <c r="O29" s="49"/>
    </row>
    <row r="30" spans="2:19">
      <c r="B30" s="421"/>
      <c r="C30" s="349" t="s">
        <v>386</v>
      </c>
      <c r="D30" s="296"/>
      <c r="E30" s="525"/>
      <c r="F30" s="527"/>
      <c r="G30" s="285" t="s">
        <v>368</v>
      </c>
      <c r="H30" s="486"/>
      <c r="I30" s="486"/>
      <c r="L30" s="15" t="b">
        <v>0</v>
      </c>
      <c r="M30" s="49"/>
      <c r="N30" s="49" t="s">
        <v>387</v>
      </c>
      <c r="O30" s="49"/>
    </row>
    <row r="31" spans="2:19" ht="30">
      <c r="B31" s="421"/>
      <c r="C31" s="349" t="s">
        <v>388</v>
      </c>
      <c r="D31" s="296"/>
      <c r="E31" s="525"/>
      <c r="F31" s="527"/>
      <c r="G31" s="285" t="s">
        <v>351</v>
      </c>
      <c r="H31" s="486"/>
      <c r="I31" s="486"/>
      <c r="L31" s="15" t="b">
        <v>0</v>
      </c>
      <c r="M31" s="49"/>
      <c r="N31" s="49" t="s">
        <v>389</v>
      </c>
      <c r="O31" s="49"/>
    </row>
    <row r="32" spans="2:19">
      <c r="B32" s="421"/>
      <c r="C32" s="349" t="s">
        <v>390</v>
      </c>
      <c r="D32" s="296"/>
      <c r="E32" s="525"/>
      <c r="F32" s="527"/>
      <c r="G32" s="285" t="s">
        <v>351</v>
      </c>
      <c r="H32" s="486"/>
      <c r="I32" s="486"/>
      <c r="L32" s="15" t="b">
        <v>0</v>
      </c>
      <c r="M32" s="49"/>
      <c r="N32" s="49" t="s">
        <v>391</v>
      </c>
      <c r="O32" s="49"/>
    </row>
    <row r="33" spans="2:19" ht="30">
      <c r="B33" s="421"/>
      <c r="C33" s="349" t="s">
        <v>392</v>
      </c>
      <c r="D33" s="296"/>
      <c r="E33" s="525"/>
      <c r="F33" s="527"/>
      <c r="G33" s="285" t="s">
        <v>368</v>
      </c>
      <c r="H33" s="486"/>
      <c r="I33" s="486"/>
      <c r="L33" s="15" t="b">
        <v>0</v>
      </c>
      <c r="M33" s="49"/>
      <c r="N33" s="49" t="s">
        <v>393</v>
      </c>
      <c r="O33" s="49"/>
    </row>
    <row r="34" spans="2:19" ht="48" customHeight="1">
      <c r="B34" s="422"/>
      <c r="C34" s="349" t="s">
        <v>394</v>
      </c>
      <c r="D34" s="296"/>
      <c r="E34" s="551"/>
      <c r="F34" s="552"/>
      <c r="G34" s="553"/>
      <c r="H34" s="486"/>
      <c r="I34" s="486"/>
      <c r="L34" s="15" t="b">
        <v>0</v>
      </c>
      <c r="M34" s="49"/>
      <c r="N34" s="49" t="s">
        <v>395</v>
      </c>
      <c r="O34" s="49"/>
    </row>
    <row r="35" spans="2:19">
      <c r="L35" s="49"/>
      <c r="M35" s="49"/>
      <c r="N35" s="49"/>
      <c r="O35" s="49"/>
    </row>
    <row r="36" spans="2:19">
      <c r="B36" s="76"/>
      <c r="C36" s="534" t="s">
        <v>424</v>
      </c>
      <c r="D36" s="534"/>
      <c r="E36" s="534"/>
      <c r="F36" s="534"/>
      <c r="G36" s="534"/>
      <c r="H36" s="534"/>
      <c r="I36" s="534"/>
      <c r="J36" s="75"/>
      <c r="K36" s="75"/>
      <c r="L36" s="74"/>
      <c r="M36" s="49"/>
      <c r="N36" s="49"/>
      <c r="O36" s="49"/>
    </row>
    <row r="37" spans="2:19" ht="15.75">
      <c r="B37" s="399">
        <v>4</v>
      </c>
      <c r="C37" s="58" t="s">
        <v>425</v>
      </c>
      <c r="D37" s="354" t="s">
        <v>190</v>
      </c>
      <c r="E37" s="486"/>
      <c r="F37" s="486"/>
      <c r="G37" s="486"/>
      <c r="H37" s="486"/>
      <c r="I37" s="486"/>
      <c r="J37" s="311"/>
      <c r="K37" s="311"/>
      <c r="L37" s="74"/>
      <c r="M37" s="49"/>
      <c r="N37" s="46" t="s">
        <v>426</v>
      </c>
      <c r="O37" s="49"/>
      <c r="Q37" s="52">
        <f>IF(D37="Yes/No",1,0)</f>
        <v>1</v>
      </c>
      <c r="R37" s="52" t="s">
        <v>280</v>
      </c>
      <c r="S37" s="52" t="s">
        <v>287</v>
      </c>
    </row>
    <row r="38" spans="2:19" ht="15.75">
      <c r="B38" s="399"/>
      <c r="C38" s="58" t="s">
        <v>427</v>
      </c>
      <c r="D38" s="413"/>
      <c r="E38" s="442"/>
      <c r="F38" s="442"/>
      <c r="G38" s="442"/>
      <c r="H38" s="442"/>
      <c r="I38" s="437"/>
      <c r="J38" s="311"/>
      <c r="K38" s="311"/>
      <c r="L38" s="74"/>
      <c r="M38" s="49"/>
      <c r="N38" s="46" t="s">
        <v>428</v>
      </c>
      <c r="O38" s="49"/>
      <c r="Q38" s="52">
        <f>IF(D38="",1,"0")</f>
        <v>1</v>
      </c>
      <c r="R38" s="52" t="s">
        <v>311</v>
      </c>
      <c r="S38" s="52" t="s">
        <v>281</v>
      </c>
    </row>
    <row r="39" spans="2:19" ht="15.75">
      <c r="B39" s="399"/>
      <c r="C39" s="58" t="s">
        <v>429</v>
      </c>
      <c r="D39" s="354" t="s">
        <v>190</v>
      </c>
      <c r="E39" s="486"/>
      <c r="F39" s="486"/>
      <c r="G39" s="486"/>
      <c r="H39" s="486"/>
      <c r="I39" s="486"/>
      <c r="J39" s="75"/>
      <c r="K39" s="75"/>
      <c r="L39" s="74"/>
      <c r="M39" s="49"/>
      <c r="N39" s="46" t="s">
        <v>430</v>
      </c>
      <c r="O39" s="49"/>
      <c r="Q39" s="52">
        <f>IF(D39="Yes/No",1,0)</f>
        <v>1</v>
      </c>
      <c r="R39" s="52" t="s">
        <v>280</v>
      </c>
      <c r="S39" s="52" t="s">
        <v>287</v>
      </c>
    </row>
    <row r="40" spans="2:19" ht="45">
      <c r="B40" s="399"/>
      <c r="C40" s="58" t="s">
        <v>431</v>
      </c>
      <c r="D40" s="413"/>
      <c r="E40" s="442"/>
      <c r="F40" s="442"/>
      <c r="G40" s="442"/>
      <c r="H40" s="442"/>
      <c r="I40" s="437"/>
      <c r="J40" s="75"/>
      <c r="K40" s="75"/>
      <c r="L40" s="74"/>
      <c r="M40" s="49"/>
      <c r="N40" s="46" t="s">
        <v>432</v>
      </c>
      <c r="O40" s="49"/>
      <c r="Q40" s="52">
        <f>IF(D40="",1,"0")</f>
        <v>1</v>
      </c>
      <c r="R40" s="52" t="s">
        <v>311</v>
      </c>
      <c r="S40" s="52" t="s">
        <v>281</v>
      </c>
    </row>
    <row r="41" spans="2:19" s="45" customFormat="1" ht="15.75">
      <c r="B41" s="399"/>
      <c r="C41" s="358" t="s">
        <v>433</v>
      </c>
      <c r="D41" s="354" t="s">
        <v>190</v>
      </c>
      <c r="E41" s="486"/>
      <c r="F41" s="486"/>
      <c r="G41" s="486"/>
      <c r="H41" s="486"/>
      <c r="I41" s="486"/>
      <c r="J41" s="311"/>
      <c r="K41" s="311"/>
      <c r="L41" s="74"/>
      <c r="M41" s="46"/>
      <c r="N41" s="46" t="s">
        <v>434</v>
      </c>
      <c r="O41" s="46"/>
      <c r="Q41" s="52">
        <f>IF(D41="Yes/No",1,0)</f>
        <v>1</v>
      </c>
      <c r="R41" s="328" t="s">
        <v>280</v>
      </c>
      <c r="S41" s="328" t="s">
        <v>287</v>
      </c>
    </row>
    <row r="42" spans="2:19" ht="45">
      <c r="B42" s="399"/>
      <c r="C42" s="58" t="s">
        <v>435</v>
      </c>
      <c r="D42" s="413"/>
      <c r="E42" s="442"/>
      <c r="F42" s="442"/>
      <c r="G42" s="442"/>
      <c r="H42" s="442"/>
      <c r="I42" s="437"/>
      <c r="L42" s="49"/>
      <c r="M42" s="49"/>
      <c r="N42" s="46" t="s">
        <v>436</v>
      </c>
      <c r="O42" s="49"/>
      <c r="Q42" s="52">
        <f>IF(D42="",1,"0")</f>
        <v>1</v>
      </c>
      <c r="R42" s="52" t="s">
        <v>311</v>
      </c>
      <c r="S42" s="52" t="s">
        <v>281</v>
      </c>
    </row>
    <row r="43" spans="2:19" ht="30">
      <c r="B43" s="399"/>
      <c r="C43" s="58" t="s">
        <v>437</v>
      </c>
      <c r="D43" s="354" t="s">
        <v>190</v>
      </c>
      <c r="E43" s="486"/>
      <c r="F43" s="486"/>
      <c r="G43" s="486"/>
      <c r="H43" s="486"/>
      <c r="I43" s="486"/>
      <c r="L43" s="49"/>
      <c r="M43" s="49"/>
      <c r="N43" s="46" t="s">
        <v>438</v>
      </c>
      <c r="O43" s="49"/>
      <c r="Q43" s="52">
        <f>IF(D43="Yes/No",1,0)</f>
        <v>1</v>
      </c>
      <c r="R43" s="52" t="s">
        <v>280</v>
      </c>
      <c r="S43" s="52" t="s">
        <v>287</v>
      </c>
    </row>
    <row r="44" spans="2:19" ht="45">
      <c r="B44" s="399"/>
      <c r="C44" s="58" t="s">
        <v>439</v>
      </c>
      <c r="D44" s="413"/>
      <c r="E44" s="442"/>
      <c r="F44" s="442"/>
      <c r="G44" s="442"/>
      <c r="H44" s="442"/>
      <c r="I44" s="437"/>
      <c r="L44" s="49"/>
      <c r="M44" s="49"/>
      <c r="N44" s="46" t="s">
        <v>440</v>
      </c>
      <c r="O44" s="49"/>
      <c r="Q44" s="52">
        <f>IF(D44="",1,"0")</f>
        <v>1</v>
      </c>
      <c r="R44" s="52" t="s">
        <v>311</v>
      </c>
      <c r="S44" s="52" t="s">
        <v>281</v>
      </c>
    </row>
    <row r="45" spans="2:19" ht="30.6" customHeight="1">
      <c r="B45" s="399"/>
      <c r="C45" s="358" t="s">
        <v>441</v>
      </c>
      <c r="D45" s="354" t="s">
        <v>190</v>
      </c>
      <c r="E45" s="486"/>
      <c r="F45" s="486"/>
      <c r="G45" s="486"/>
      <c r="H45" s="486"/>
      <c r="I45" s="486"/>
      <c r="L45" s="49"/>
      <c r="M45" s="49"/>
      <c r="N45" s="46" t="s">
        <v>442</v>
      </c>
      <c r="O45" s="49"/>
      <c r="Q45" s="52">
        <f>IF(D45="Yes/No",1,0)</f>
        <v>1</v>
      </c>
      <c r="R45" s="52" t="s">
        <v>280</v>
      </c>
      <c r="S45" s="52" t="s">
        <v>287</v>
      </c>
    </row>
    <row r="46" spans="2:19" ht="45">
      <c r="B46" s="399"/>
      <c r="C46" s="58" t="s">
        <v>443</v>
      </c>
      <c r="D46" s="413"/>
      <c r="E46" s="442"/>
      <c r="F46" s="442"/>
      <c r="G46" s="442"/>
      <c r="H46" s="442"/>
      <c r="I46" s="437"/>
      <c r="L46" s="49"/>
      <c r="M46" s="49"/>
      <c r="N46" s="46" t="s">
        <v>444</v>
      </c>
      <c r="O46" s="49"/>
      <c r="Q46" s="52">
        <f>IF(D46="",1,"0")</f>
        <v>1</v>
      </c>
      <c r="R46" s="52" t="s">
        <v>311</v>
      </c>
      <c r="S46" s="52" t="s">
        <v>281</v>
      </c>
    </row>
    <row r="47" spans="2:19" ht="30">
      <c r="B47" s="399"/>
      <c r="C47" s="58" t="s">
        <v>445</v>
      </c>
      <c r="D47" s="354" t="s">
        <v>190</v>
      </c>
      <c r="E47" s="486"/>
      <c r="F47" s="486"/>
      <c r="G47" s="486"/>
      <c r="H47" s="486"/>
      <c r="I47" s="486"/>
      <c r="L47" s="49"/>
      <c r="M47" s="49"/>
      <c r="N47" s="46" t="s">
        <v>446</v>
      </c>
      <c r="O47" s="49"/>
      <c r="Q47" s="52">
        <f>IF(D47="Yes/No",1,0)</f>
        <v>1</v>
      </c>
      <c r="R47" s="52" t="s">
        <v>280</v>
      </c>
      <c r="S47" s="52" t="s">
        <v>287</v>
      </c>
    </row>
    <row r="48" spans="2:19" ht="45">
      <c r="B48" s="399"/>
      <c r="C48" s="58" t="s">
        <v>447</v>
      </c>
      <c r="D48" s="413"/>
      <c r="E48" s="442"/>
      <c r="F48" s="442"/>
      <c r="G48" s="442"/>
      <c r="H48" s="442"/>
      <c r="I48" s="437"/>
      <c r="L48" s="49"/>
      <c r="M48" s="49"/>
      <c r="N48" s="46" t="s">
        <v>448</v>
      </c>
      <c r="O48" s="49"/>
      <c r="Q48" s="52">
        <f>IF(D48="",1,"0")</f>
        <v>1</v>
      </c>
      <c r="R48" s="52" t="s">
        <v>311</v>
      </c>
      <c r="S48" s="52" t="s">
        <v>281</v>
      </c>
    </row>
    <row r="49" spans="2:20">
      <c r="L49" s="49"/>
      <c r="M49" s="49"/>
      <c r="N49" s="49"/>
      <c r="O49" s="49"/>
    </row>
    <row r="50" spans="2:20">
      <c r="C50" s="544" t="s">
        <v>449</v>
      </c>
      <c r="D50" s="545"/>
      <c r="E50" s="545"/>
      <c r="F50" s="545"/>
      <c r="G50" s="545"/>
      <c r="H50" s="545"/>
      <c r="I50" s="546"/>
      <c r="L50" s="49"/>
      <c r="M50" s="49"/>
      <c r="N50" s="49"/>
      <c r="O50" s="49"/>
    </row>
    <row r="51" spans="2:20" ht="45.6" customHeight="1">
      <c r="B51" s="399">
        <v>5</v>
      </c>
      <c r="C51" s="261" t="s">
        <v>450</v>
      </c>
      <c r="D51" s="547" t="s">
        <v>451</v>
      </c>
      <c r="E51" s="547" t="s">
        <v>452</v>
      </c>
      <c r="F51" s="547" t="s">
        <v>453</v>
      </c>
      <c r="G51" s="547" t="s">
        <v>454</v>
      </c>
      <c r="H51" s="547" t="s">
        <v>455</v>
      </c>
      <c r="I51" s="547" t="s">
        <v>456</v>
      </c>
      <c r="L51" s="15" t="b">
        <v>0</v>
      </c>
      <c r="M51" s="49"/>
      <c r="N51" s="46" t="s">
        <v>457</v>
      </c>
      <c r="O51" s="49"/>
    </row>
    <row r="52" spans="2:20" ht="16.350000000000001" customHeight="1">
      <c r="B52" s="399"/>
      <c r="C52" s="262"/>
      <c r="D52" s="548"/>
      <c r="E52" s="548"/>
      <c r="F52" s="548"/>
      <c r="G52" s="548"/>
      <c r="H52" s="548"/>
      <c r="I52" s="548"/>
      <c r="L52" s="15"/>
      <c r="M52" s="49"/>
      <c r="N52" s="46"/>
      <c r="O52" s="49"/>
    </row>
    <row r="53" spans="2:20" ht="15.75">
      <c r="B53" s="399"/>
      <c r="C53" s="284" t="s">
        <v>458</v>
      </c>
      <c r="D53" s="16"/>
      <c r="E53" s="16"/>
      <c r="F53" s="16"/>
      <c r="G53" s="16"/>
      <c r="H53" s="16"/>
      <c r="I53" s="16"/>
      <c r="L53" s="49"/>
      <c r="M53" s="49" t="s">
        <v>459</v>
      </c>
      <c r="N53" s="46" t="s">
        <v>460</v>
      </c>
      <c r="O53" s="49"/>
      <c r="Q53" s="52">
        <f>IF(D53="",1,"0")</f>
        <v>1</v>
      </c>
      <c r="R53" s="52" t="s">
        <v>280</v>
      </c>
      <c r="S53" s="52" t="s">
        <v>281</v>
      </c>
      <c r="T53" t="s">
        <v>461</v>
      </c>
    </row>
    <row r="54" spans="2:20" ht="15.75">
      <c r="B54" s="399"/>
      <c r="C54" s="284" t="s">
        <v>462</v>
      </c>
      <c r="D54" s="16"/>
      <c r="E54" s="16"/>
      <c r="F54" s="16"/>
      <c r="G54" s="16"/>
      <c r="H54" s="16"/>
      <c r="I54" s="16"/>
      <c r="K54" s="200"/>
      <c r="L54" s="49"/>
      <c r="M54" s="49" t="s">
        <v>459</v>
      </c>
      <c r="N54" s="46" t="s">
        <v>463</v>
      </c>
      <c r="O54" s="49"/>
      <c r="Q54" s="52">
        <f>IF(D54="",1,"0")</f>
        <v>1</v>
      </c>
      <c r="R54" s="52" t="s">
        <v>280</v>
      </c>
      <c r="S54" s="52" t="s">
        <v>281</v>
      </c>
      <c r="T54" s="49">
        <f>IFERROR(IF(L51=TRUE,AVERAGE('Additional Information'!D16:I16,'Bridge Projects'!D54:I54),AVERAGE(D54:I54)),0)</f>
        <v>0</v>
      </c>
    </row>
    <row r="55" spans="2:20" ht="30">
      <c r="B55" s="399"/>
      <c r="C55" s="284" t="s">
        <v>464</v>
      </c>
      <c r="D55" s="16" t="s">
        <v>190</v>
      </c>
      <c r="E55" s="16" t="s">
        <v>190</v>
      </c>
      <c r="F55" s="16" t="s">
        <v>190</v>
      </c>
      <c r="G55" s="16" t="s">
        <v>190</v>
      </c>
      <c r="H55" s="16" t="s">
        <v>190</v>
      </c>
      <c r="I55" s="16" t="s">
        <v>190</v>
      </c>
      <c r="L55" s="79"/>
      <c r="M55" s="79" t="s">
        <v>459</v>
      </c>
      <c r="N55" s="80" t="s">
        <v>465</v>
      </c>
      <c r="O55" s="79"/>
      <c r="Q55" s="52">
        <f>IF(D55="Yes/No",1,0)</f>
        <v>1</v>
      </c>
      <c r="R55" s="52" t="s">
        <v>311</v>
      </c>
      <c r="S55" s="52" t="s">
        <v>287</v>
      </c>
    </row>
    <row r="56" spans="2:20" ht="15.75">
      <c r="B56" s="420">
        <v>6</v>
      </c>
      <c r="C56" s="58" t="s">
        <v>466</v>
      </c>
      <c r="D56" s="366" t="s">
        <v>165</v>
      </c>
      <c r="E56" s="366" t="s">
        <v>165</v>
      </c>
      <c r="F56" s="366" t="s">
        <v>165</v>
      </c>
      <c r="G56" s="366" t="s">
        <v>165</v>
      </c>
      <c r="H56" s="366" t="s">
        <v>165</v>
      </c>
      <c r="I56" s="366" t="s">
        <v>165</v>
      </c>
      <c r="L56" s="49"/>
      <c r="M56" s="49" t="s">
        <v>459</v>
      </c>
      <c r="N56" s="46" t="s">
        <v>467</v>
      </c>
      <c r="O56" s="49"/>
      <c r="Q56" s="52">
        <f>IF(D56="Pick One",1,0)</f>
        <v>1</v>
      </c>
      <c r="R56" s="52" t="s">
        <v>280</v>
      </c>
      <c r="S56" s="52" t="s">
        <v>287</v>
      </c>
    </row>
    <row r="57" spans="2:20" ht="15.75">
      <c r="B57" s="422"/>
      <c r="C57" s="362" t="s">
        <v>468</v>
      </c>
      <c r="D57" s="342" t="s">
        <v>165</v>
      </c>
      <c r="E57" s="342" t="s">
        <v>165</v>
      </c>
      <c r="F57" s="342" t="s">
        <v>165</v>
      </c>
      <c r="G57" s="342" t="s">
        <v>165</v>
      </c>
      <c r="H57" s="342" t="s">
        <v>165</v>
      </c>
      <c r="I57" s="342" t="s">
        <v>165</v>
      </c>
      <c r="L57" s="49"/>
      <c r="M57" s="49" t="s">
        <v>459</v>
      </c>
      <c r="N57" s="46" t="s">
        <v>469</v>
      </c>
      <c r="O57" s="49"/>
      <c r="Q57" s="52">
        <f>IF(D57="Pick One",1,0)</f>
        <v>1</v>
      </c>
      <c r="R57" s="52" t="s">
        <v>280</v>
      </c>
      <c r="S57" s="52" t="s">
        <v>287</v>
      </c>
    </row>
    <row r="58" spans="2:20">
      <c r="B58" s="399">
        <v>7</v>
      </c>
      <c r="C58" s="81" t="s">
        <v>470</v>
      </c>
      <c r="D58" s="347" t="s">
        <v>451</v>
      </c>
      <c r="E58" s="347" t="s">
        <v>452</v>
      </c>
      <c r="F58" s="347" t="s">
        <v>453</v>
      </c>
      <c r="G58" s="347" t="s">
        <v>454</v>
      </c>
      <c r="H58" s="347" t="s">
        <v>455</v>
      </c>
      <c r="I58" s="347" t="s">
        <v>456</v>
      </c>
      <c r="L58" s="82"/>
      <c r="M58" s="82"/>
      <c r="N58" s="82"/>
      <c r="O58" s="82"/>
    </row>
    <row r="59" spans="2:20" ht="15.75">
      <c r="B59" s="399"/>
      <c r="C59" s="284" t="s">
        <v>471</v>
      </c>
      <c r="D59" s="16" t="s">
        <v>190</v>
      </c>
      <c r="E59" s="16" t="s">
        <v>190</v>
      </c>
      <c r="F59" s="16" t="s">
        <v>190</v>
      </c>
      <c r="G59" s="16" t="s">
        <v>190</v>
      </c>
      <c r="H59" s="16" t="s">
        <v>190</v>
      </c>
      <c r="I59" s="16" t="s">
        <v>190</v>
      </c>
      <c r="L59" s="49"/>
      <c r="M59" s="49" t="s">
        <v>459</v>
      </c>
      <c r="N59" s="46" t="s">
        <v>472</v>
      </c>
      <c r="O59" s="49"/>
      <c r="Q59" s="52">
        <f>IF(D59="Yes/No",1,0)</f>
        <v>1</v>
      </c>
      <c r="R59" s="52" t="s">
        <v>280</v>
      </c>
      <c r="S59" s="52" t="s">
        <v>287</v>
      </c>
    </row>
    <row r="60" spans="2:20" ht="15.75">
      <c r="B60" s="399"/>
      <c r="C60" s="284" t="s">
        <v>473</v>
      </c>
      <c r="D60" s="16" t="s">
        <v>165</v>
      </c>
      <c r="E60" s="16" t="s">
        <v>165</v>
      </c>
      <c r="F60" s="16" t="s">
        <v>165</v>
      </c>
      <c r="G60" s="16" t="s">
        <v>165</v>
      </c>
      <c r="H60" s="16" t="s">
        <v>165</v>
      </c>
      <c r="I60" s="16" t="s">
        <v>165</v>
      </c>
      <c r="L60" s="49"/>
      <c r="M60" s="49" t="s">
        <v>459</v>
      </c>
      <c r="N60" s="46" t="s">
        <v>474</v>
      </c>
      <c r="O60" s="49"/>
      <c r="Q60" s="52">
        <f>IF(D60="Pick One",1,0)</f>
        <v>1</v>
      </c>
      <c r="R60" s="52" t="s">
        <v>280</v>
      </c>
      <c r="S60" s="52" t="s">
        <v>287</v>
      </c>
    </row>
    <row r="61" spans="2:20" ht="15.75">
      <c r="B61" s="399"/>
      <c r="C61" s="284" t="s">
        <v>475</v>
      </c>
      <c r="D61" s="16" t="s">
        <v>165</v>
      </c>
      <c r="E61" s="16" t="s">
        <v>165</v>
      </c>
      <c r="F61" s="16" t="s">
        <v>165</v>
      </c>
      <c r="G61" s="16" t="s">
        <v>165</v>
      </c>
      <c r="H61" s="16" t="s">
        <v>165</v>
      </c>
      <c r="I61" s="16" t="s">
        <v>165</v>
      </c>
      <c r="L61" s="49"/>
      <c r="M61" s="49" t="s">
        <v>459</v>
      </c>
      <c r="N61" s="46" t="s">
        <v>476</v>
      </c>
      <c r="O61" s="49"/>
      <c r="Q61" s="52">
        <f>IF(D61="Pick One",1,0)</f>
        <v>1</v>
      </c>
      <c r="R61" s="52" t="s">
        <v>280</v>
      </c>
      <c r="S61" s="52" t="s">
        <v>287</v>
      </c>
    </row>
    <row r="62" spans="2:20" ht="15.75">
      <c r="B62" s="399"/>
      <c r="C62" s="284" t="s">
        <v>477</v>
      </c>
      <c r="D62" s="16" t="s">
        <v>165</v>
      </c>
      <c r="E62" s="16" t="s">
        <v>165</v>
      </c>
      <c r="F62" s="16" t="s">
        <v>165</v>
      </c>
      <c r="G62" s="16" t="s">
        <v>165</v>
      </c>
      <c r="H62" s="16" t="s">
        <v>165</v>
      </c>
      <c r="I62" s="16" t="s">
        <v>165</v>
      </c>
      <c r="L62" s="49"/>
      <c r="M62" s="49" t="s">
        <v>459</v>
      </c>
      <c r="N62" s="46" t="s">
        <v>478</v>
      </c>
      <c r="O62" s="49"/>
      <c r="Q62" s="52">
        <f>IF(D62="Pick One",1,0)</f>
        <v>1</v>
      </c>
      <c r="R62" s="52" t="s">
        <v>280</v>
      </c>
      <c r="S62" s="52" t="s">
        <v>287</v>
      </c>
    </row>
    <row r="63" spans="2:20" ht="15.75">
      <c r="B63" s="399"/>
      <c r="C63" s="284" t="s">
        <v>479</v>
      </c>
      <c r="D63" s="16" t="s">
        <v>165</v>
      </c>
      <c r="E63" s="16" t="s">
        <v>165</v>
      </c>
      <c r="F63" s="16" t="s">
        <v>165</v>
      </c>
      <c r="G63" s="16" t="s">
        <v>165</v>
      </c>
      <c r="H63" s="16" t="s">
        <v>165</v>
      </c>
      <c r="I63" s="16" t="s">
        <v>165</v>
      </c>
      <c r="L63" s="49"/>
      <c r="M63" s="49" t="s">
        <v>459</v>
      </c>
      <c r="N63" s="46" t="s">
        <v>480</v>
      </c>
      <c r="O63" s="49"/>
      <c r="Q63" s="52">
        <f>IF(D63="Pick One",1,0)</f>
        <v>1</v>
      </c>
      <c r="R63" s="52" t="s">
        <v>280</v>
      </c>
      <c r="S63" s="52" t="s">
        <v>287</v>
      </c>
    </row>
    <row r="64" spans="2:20" ht="15.75">
      <c r="B64" s="399">
        <v>8</v>
      </c>
      <c r="C64" s="58" t="s">
        <v>481</v>
      </c>
      <c r="D64" s="16" t="s">
        <v>190</v>
      </c>
      <c r="E64" s="16" t="s">
        <v>190</v>
      </c>
      <c r="F64" s="16" t="s">
        <v>190</v>
      </c>
      <c r="G64" s="16" t="s">
        <v>190</v>
      </c>
      <c r="H64" s="16" t="s">
        <v>190</v>
      </c>
      <c r="I64" s="16" t="s">
        <v>190</v>
      </c>
      <c r="L64" s="49"/>
      <c r="M64" s="49" t="s">
        <v>459</v>
      </c>
      <c r="N64" s="46" t="s">
        <v>482</v>
      </c>
      <c r="O64" s="49"/>
      <c r="Q64" s="52">
        <f>IF(D64="Yes/No",1,0)</f>
        <v>1</v>
      </c>
      <c r="R64" s="52" t="s">
        <v>280</v>
      </c>
      <c r="S64" s="52" t="s">
        <v>287</v>
      </c>
    </row>
    <row r="65" spans="2:19" ht="15.75">
      <c r="B65" s="399"/>
      <c r="C65" s="58" t="s">
        <v>483</v>
      </c>
      <c r="D65" s="16"/>
      <c r="E65" s="16"/>
      <c r="F65" s="16"/>
      <c r="G65" s="16"/>
      <c r="H65" s="16"/>
      <c r="I65" s="16"/>
      <c r="L65" s="49"/>
      <c r="M65" s="49" t="s">
        <v>459</v>
      </c>
      <c r="N65" s="46" t="s">
        <v>484</v>
      </c>
      <c r="O65" s="49"/>
      <c r="Q65" s="52">
        <f>IF(D65="",1,"0")</f>
        <v>1</v>
      </c>
      <c r="R65" s="52" t="s">
        <v>311</v>
      </c>
      <c r="S65" s="52" t="s">
        <v>281</v>
      </c>
    </row>
    <row r="66" spans="2:19" ht="30">
      <c r="B66" s="399"/>
      <c r="C66" s="58" t="s">
        <v>485</v>
      </c>
      <c r="D66" s="39" t="s">
        <v>190</v>
      </c>
      <c r="E66" s="39" t="s">
        <v>190</v>
      </c>
      <c r="F66" s="39" t="s">
        <v>190</v>
      </c>
      <c r="G66" s="39" t="s">
        <v>190</v>
      </c>
      <c r="H66" s="39" t="s">
        <v>190</v>
      </c>
      <c r="I66" s="39" t="s">
        <v>190</v>
      </c>
      <c r="L66" s="49"/>
      <c r="M66" s="49" t="s">
        <v>459</v>
      </c>
      <c r="N66" s="46" t="s">
        <v>486</v>
      </c>
      <c r="O66" s="49"/>
      <c r="Q66" s="52">
        <f>IF(D66="Yes/No",1,0)</f>
        <v>1</v>
      </c>
      <c r="R66" s="52" t="s">
        <v>311</v>
      </c>
      <c r="S66" s="52" t="s">
        <v>287</v>
      </c>
    </row>
    <row r="67" spans="2:19" ht="45">
      <c r="B67" s="399">
        <v>9</v>
      </c>
      <c r="C67" s="58" t="s">
        <v>487</v>
      </c>
      <c r="D67" s="357" t="s">
        <v>451</v>
      </c>
      <c r="E67" s="357" t="s">
        <v>452</v>
      </c>
      <c r="F67" s="357" t="s">
        <v>453</v>
      </c>
      <c r="G67" s="357" t="s">
        <v>454</v>
      </c>
      <c r="H67" s="357" t="s">
        <v>455</v>
      </c>
      <c r="I67" s="357" t="s">
        <v>456</v>
      </c>
      <c r="L67" s="49"/>
      <c r="M67" s="49" t="s">
        <v>459</v>
      </c>
      <c r="N67" s="49"/>
      <c r="O67" s="49"/>
    </row>
    <row r="68" spans="2:19" ht="15.75">
      <c r="B68" s="399"/>
      <c r="C68" s="284" t="s">
        <v>488</v>
      </c>
      <c r="D68" s="16" t="s">
        <v>165</v>
      </c>
      <c r="E68" s="16" t="s">
        <v>165</v>
      </c>
      <c r="F68" s="16" t="s">
        <v>165</v>
      </c>
      <c r="G68" s="16" t="s">
        <v>165</v>
      </c>
      <c r="H68" s="16" t="s">
        <v>165</v>
      </c>
      <c r="I68" s="16" t="s">
        <v>165</v>
      </c>
      <c r="L68" s="49"/>
      <c r="M68" s="49" t="s">
        <v>459</v>
      </c>
      <c r="N68" s="46" t="s">
        <v>489</v>
      </c>
      <c r="O68" s="49"/>
      <c r="Q68" s="52">
        <f>IF(D68="Pick One",1,0)</f>
        <v>1</v>
      </c>
      <c r="R68" s="52" t="s">
        <v>280</v>
      </c>
      <c r="S68" s="52" t="s">
        <v>287</v>
      </c>
    </row>
    <row r="69" spans="2:19" ht="15.75">
      <c r="B69" s="399"/>
      <c r="C69" s="284" t="s">
        <v>490</v>
      </c>
      <c r="D69" s="16" t="s">
        <v>165</v>
      </c>
      <c r="E69" s="16" t="s">
        <v>165</v>
      </c>
      <c r="F69" s="16" t="s">
        <v>165</v>
      </c>
      <c r="G69" s="16" t="s">
        <v>165</v>
      </c>
      <c r="H69" s="16" t="s">
        <v>165</v>
      </c>
      <c r="I69" s="16" t="s">
        <v>165</v>
      </c>
      <c r="L69" s="49"/>
      <c r="M69" s="49" t="s">
        <v>459</v>
      </c>
      <c r="N69" s="46" t="s">
        <v>490</v>
      </c>
      <c r="O69" s="49"/>
      <c r="Q69" s="52">
        <f>IF(D69="Pick One",1,0)</f>
        <v>1</v>
      </c>
      <c r="R69" s="52" t="s">
        <v>280</v>
      </c>
      <c r="S69" s="52" t="s">
        <v>287</v>
      </c>
    </row>
    <row r="70" spans="2:19" ht="15.75">
      <c r="B70" s="399"/>
      <c r="C70" s="284" t="s">
        <v>491</v>
      </c>
      <c r="D70" s="16" t="s">
        <v>165</v>
      </c>
      <c r="E70" s="16" t="s">
        <v>165</v>
      </c>
      <c r="F70" s="16" t="s">
        <v>165</v>
      </c>
      <c r="G70" s="16" t="s">
        <v>165</v>
      </c>
      <c r="H70" s="16" t="s">
        <v>165</v>
      </c>
      <c r="I70" s="16" t="s">
        <v>165</v>
      </c>
      <c r="L70" s="49"/>
      <c r="M70" s="49" t="s">
        <v>459</v>
      </c>
      <c r="N70" s="46" t="s">
        <v>492</v>
      </c>
      <c r="O70" s="49"/>
      <c r="Q70" s="52">
        <f>IF(D70="Pick One",1,0)</f>
        <v>1</v>
      </c>
      <c r="R70" s="52" t="s">
        <v>280</v>
      </c>
      <c r="S70" s="52" t="s">
        <v>287</v>
      </c>
    </row>
    <row r="71" spans="2:19" ht="15.75">
      <c r="B71" s="399"/>
      <c r="C71" s="284" t="s">
        <v>493</v>
      </c>
      <c r="D71" s="16" t="s">
        <v>165</v>
      </c>
      <c r="E71" s="16" t="s">
        <v>165</v>
      </c>
      <c r="F71" s="16" t="s">
        <v>165</v>
      </c>
      <c r="G71" s="16" t="s">
        <v>165</v>
      </c>
      <c r="H71" s="16" t="s">
        <v>165</v>
      </c>
      <c r="I71" s="16" t="s">
        <v>165</v>
      </c>
      <c r="L71" s="49"/>
      <c r="M71" s="49" t="s">
        <v>459</v>
      </c>
      <c r="N71" s="46" t="s">
        <v>494</v>
      </c>
      <c r="O71" s="49"/>
      <c r="Q71" s="52">
        <f>IF(D71="Pick One",1,0)</f>
        <v>1</v>
      </c>
      <c r="R71" s="52" t="s">
        <v>280</v>
      </c>
      <c r="S71" s="52" t="s">
        <v>287</v>
      </c>
    </row>
    <row r="72" spans="2:19" ht="15.6" customHeight="1">
      <c r="L72" s="495"/>
      <c r="M72" s="496"/>
      <c r="N72" s="496"/>
      <c r="O72" s="497"/>
    </row>
    <row r="73" spans="2:19" ht="15.6" customHeight="1">
      <c r="C73" s="541" t="s">
        <v>313</v>
      </c>
      <c r="D73" s="541"/>
      <c r="E73" s="541"/>
      <c r="F73" s="541"/>
      <c r="G73" s="541"/>
      <c r="H73" s="541"/>
      <c r="I73" s="541"/>
      <c r="L73" s="498"/>
      <c r="M73" s="499"/>
      <c r="N73" s="499"/>
      <c r="O73" s="500"/>
    </row>
    <row r="74" spans="2:19" ht="170.45" customHeight="1">
      <c r="B74" s="313">
        <v>10</v>
      </c>
      <c r="C74" s="358" t="s">
        <v>422</v>
      </c>
      <c r="D74" s="505"/>
      <c r="E74" s="505"/>
      <c r="F74" s="505"/>
      <c r="G74" s="505"/>
      <c r="H74" s="505"/>
      <c r="I74" s="505"/>
      <c r="L74" s="83"/>
      <c r="M74" s="83"/>
      <c r="N74" s="46" t="s">
        <v>423</v>
      </c>
      <c r="O74" s="83"/>
      <c r="Q74" s="52">
        <f>IF(D74="",1,"0")</f>
        <v>1</v>
      </c>
      <c r="R74" s="52" t="s">
        <v>311</v>
      </c>
      <c r="S74" s="52" t="s">
        <v>281</v>
      </c>
    </row>
    <row r="77" spans="2:19">
      <c r="B77" s="403" t="s">
        <v>151</v>
      </c>
      <c r="C77" s="403"/>
      <c r="D77" s="403"/>
      <c r="E77" s="403"/>
      <c r="F77" s="403"/>
      <c r="G77" s="403"/>
      <c r="H77" s="403"/>
      <c r="I77" s="403"/>
      <c r="N77" t="s">
        <v>270</v>
      </c>
      <c r="O77" s="176">
        <f>SUM(Q5:Q6,Q53:Q54)</f>
        <v>4</v>
      </c>
      <c r="Q77" s="194" t="s">
        <v>316</v>
      </c>
      <c r="R77" t="s">
        <v>317</v>
      </c>
      <c r="S77"/>
    </row>
    <row r="78" spans="2:19">
      <c r="B78" s="403"/>
      <c r="C78" s="403"/>
      <c r="D78" s="403"/>
      <c r="E78" s="403"/>
      <c r="F78" s="403"/>
      <c r="G78" s="403"/>
      <c r="H78" s="403"/>
      <c r="I78" s="403"/>
      <c r="N78" s="186" t="s">
        <v>271</v>
      </c>
      <c r="O78" s="176">
        <f>SUM(Q37,Q39,Q41,Q43,Q45,Q47,Q56,Q57,Q59,Q60:Q64,Q68:Q71)</f>
        <v>18</v>
      </c>
      <c r="Q78" s="195" t="s">
        <v>311</v>
      </c>
      <c r="R78">
        <v>22</v>
      </c>
      <c r="S78"/>
    </row>
    <row r="79" spans="2:19">
      <c r="O79" s="176">
        <f>SUM(O77:O78)</f>
        <v>22</v>
      </c>
      <c r="Q79" s="163" t="s">
        <v>287</v>
      </c>
      <c r="R79">
        <v>11</v>
      </c>
      <c r="S79"/>
    </row>
    <row r="80" spans="2:19">
      <c r="O80" s="193"/>
      <c r="Q80" s="163" t="s">
        <v>281</v>
      </c>
      <c r="R80">
        <v>11</v>
      </c>
      <c r="S80"/>
    </row>
    <row r="81" spans="14:19">
      <c r="N81" t="s">
        <v>273</v>
      </c>
      <c r="O81" s="193">
        <f>SUM(Q38,Q40,Q42,Q44,Q46,Q48,Q65,Q74)</f>
        <v>8</v>
      </c>
      <c r="Q81" s="195" t="s">
        <v>280</v>
      </c>
      <c r="R81">
        <v>23</v>
      </c>
      <c r="S81"/>
    </row>
    <row r="82" spans="14:19">
      <c r="N82" t="s">
        <v>495</v>
      </c>
      <c r="O82" s="193">
        <f>SUM(Q66,Q55)</f>
        <v>2</v>
      </c>
      <c r="Q82" s="163" t="s">
        <v>287</v>
      </c>
      <c r="R82">
        <v>19</v>
      </c>
      <c r="S82"/>
    </row>
    <row r="83" spans="14:19">
      <c r="O83" s="176">
        <f>SUM(O81:O82)</f>
        <v>10</v>
      </c>
      <c r="Q83" s="163" t="s">
        <v>281</v>
      </c>
      <c r="R83">
        <v>4</v>
      </c>
      <c r="S83"/>
    </row>
    <row r="84" spans="14:19">
      <c r="Q84" s="195" t="s">
        <v>318</v>
      </c>
      <c r="R84"/>
      <c r="S84"/>
    </row>
    <row r="85" spans="14:19">
      <c r="Q85" s="163" t="s">
        <v>318</v>
      </c>
      <c r="R85"/>
      <c r="S85"/>
    </row>
    <row r="86" spans="14:19">
      <c r="Q86" s="195" t="s">
        <v>319</v>
      </c>
      <c r="R86">
        <v>45</v>
      </c>
      <c r="S86"/>
    </row>
    <row r="87" spans="14:19">
      <c r="Q87"/>
      <c r="R87"/>
      <c r="S87"/>
    </row>
    <row r="88" spans="14:19">
      <c r="Q88"/>
      <c r="R88"/>
      <c r="S88"/>
    </row>
    <row r="89" spans="14:19">
      <c r="Q89"/>
      <c r="R89"/>
      <c r="S89"/>
    </row>
    <row r="90" spans="14:19">
      <c r="Q90"/>
      <c r="R90"/>
      <c r="S90"/>
    </row>
    <row r="91" spans="14:19">
      <c r="Q91"/>
      <c r="R91"/>
      <c r="S91"/>
    </row>
    <row r="92" spans="14:19">
      <c r="Q92"/>
      <c r="R92"/>
      <c r="S92"/>
    </row>
    <row r="93" spans="14:19">
      <c r="Q93"/>
      <c r="R93"/>
      <c r="S93"/>
    </row>
    <row r="94" spans="14:19">
      <c r="Q94"/>
      <c r="R94"/>
      <c r="S94"/>
    </row>
  </sheetData>
  <sheetProtection algorithmName="SHA-512" hashValue="DAstvnWs//+F5BJSDzF0dYX6NogRZ9HvWnfl8SgItXFstkXK/zeTyqrLiU6Tp9hNxTCKWUfl8r8I9h5/gdt4Zw==" saltValue="+rQ3HKzruO9W9KkL7aWwdg==" spinCount="100000" sheet="1" selectLockedCells="1"/>
  <dataConsolidate/>
  <mergeCells count="91">
    <mergeCell ref="E22:F22"/>
    <mergeCell ref="E33:F33"/>
    <mergeCell ref="B9:B34"/>
    <mergeCell ref="E28:F28"/>
    <mergeCell ref="E29:F29"/>
    <mergeCell ref="E30:F30"/>
    <mergeCell ref="E31:F31"/>
    <mergeCell ref="E32:F32"/>
    <mergeCell ref="E23:F23"/>
    <mergeCell ref="E24:F24"/>
    <mergeCell ref="E25:F25"/>
    <mergeCell ref="E26:F26"/>
    <mergeCell ref="E27:F27"/>
    <mergeCell ref="E34:G34"/>
    <mergeCell ref="H32:I32"/>
    <mergeCell ref="H33:I33"/>
    <mergeCell ref="H34:I34"/>
    <mergeCell ref="E9:F9"/>
    <mergeCell ref="E10:F10"/>
    <mergeCell ref="E11:F11"/>
    <mergeCell ref="E12:F12"/>
    <mergeCell ref="E13:F13"/>
    <mergeCell ref="E14:F14"/>
    <mergeCell ref="E15:F15"/>
    <mergeCell ref="E16:F16"/>
    <mergeCell ref="E17:F17"/>
    <mergeCell ref="E18:F18"/>
    <mergeCell ref="E19:F19"/>
    <mergeCell ref="E20:F20"/>
    <mergeCell ref="E21:F21"/>
    <mergeCell ref="H27:I27"/>
    <mergeCell ref="H28:I28"/>
    <mergeCell ref="H29:I29"/>
    <mergeCell ref="H30:I30"/>
    <mergeCell ref="H31:I31"/>
    <mergeCell ref="C50:I50"/>
    <mergeCell ref="C73:I73"/>
    <mergeCell ref="D74:I74"/>
    <mergeCell ref="L72:O73"/>
    <mergeCell ref="B77:I78"/>
    <mergeCell ref="B51:B55"/>
    <mergeCell ref="B58:B63"/>
    <mergeCell ref="B56:B57"/>
    <mergeCell ref="B64:B66"/>
    <mergeCell ref="B67:B71"/>
    <mergeCell ref="D51:D52"/>
    <mergeCell ref="E51:E52"/>
    <mergeCell ref="F51:F52"/>
    <mergeCell ref="G51:G52"/>
    <mergeCell ref="H51:H52"/>
    <mergeCell ref="I51:I52"/>
    <mergeCell ref="L3:T3"/>
    <mergeCell ref="D6:I6"/>
    <mergeCell ref="C8:I8"/>
    <mergeCell ref="H14:I14"/>
    <mergeCell ref="H15:I15"/>
    <mergeCell ref="H9:I9"/>
    <mergeCell ref="H10:I10"/>
    <mergeCell ref="H11:I11"/>
    <mergeCell ref="H12:I12"/>
    <mergeCell ref="D5:E5"/>
    <mergeCell ref="F5:I5"/>
    <mergeCell ref="H13:I13"/>
    <mergeCell ref="C1:I1"/>
    <mergeCell ref="C2:I2"/>
    <mergeCell ref="C4:I4"/>
    <mergeCell ref="D48:I48"/>
    <mergeCell ref="E47:I47"/>
    <mergeCell ref="H23:I23"/>
    <mergeCell ref="H24:I24"/>
    <mergeCell ref="H25:I25"/>
    <mergeCell ref="H26:I26"/>
    <mergeCell ref="H19:I19"/>
    <mergeCell ref="H20:I20"/>
    <mergeCell ref="H21:I21"/>
    <mergeCell ref="H22:I22"/>
    <mergeCell ref="H16:I16"/>
    <mergeCell ref="H17:I17"/>
    <mergeCell ref="H18:I18"/>
    <mergeCell ref="B37:B48"/>
    <mergeCell ref="C36:I36"/>
    <mergeCell ref="E37:I37"/>
    <mergeCell ref="D38:I38"/>
    <mergeCell ref="E39:I39"/>
    <mergeCell ref="D40:I40"/>
    <mergeCell ref="E41:I41"/>
    <mergeCell ref="E43:I43"/>
    <mergeCell ref="E45:I45"/>
    <mergeCell ref="D42:I42"/>
    <mergeCell ref="D44:I44"/>
    <mergeCell ref="D46:I46"/>
  </mergeCells>
  <dataValidations count="1">
    <dataValidation allowBlank="1" showInputMessage="1" showErrorMessage="1" prompt="If the policies are not available on the web, provide a copy of the relevant pages of the policies as an attachment in the Documents tab of the eTIP project application and indicate here that they are attached." sqref="G22:I22 E22" xr:uid="{00000000-0002-0000-0400-000000000000}"/>
  </dataValidations>
  <pageMargins left="0.25" right="0.25" top="0.75" bottom="0.75" header="0.3" footer="0.3"/>
  <pageSetup scale="71" fitToHeight="0" orientation="landscape" horizontalDpi="4294967293" r:id="rId2"/>
  <headerFooter>
    <oddFooter>&amp;LProject Application Workbook for CMAQ/CRP, TAP-L and STP Shared Fund Applications&amp;R&amp;A - Page &amp;P of &amp;N</oddFooter>
  </headerFooter>
  <rowBreaks count="2" manualBreakCount="2">
    <brk id="42" max="16383" man="1"/>
    <brk id="72" max="16383" man="1"/>
  </rowBreaks>
  <drawing r:id="rId3"/>
  <legacyDrawing r:id="rId4"/>
  <mc:AlternateContent xmlns:mc="http://schemas.openxmlformats.org/markup-compatibility/2006">
    <mc:Choice Requires="x14">
      <controls>
        <mc:AlternateContent xmlns:mc="http://schemas.openxmlformats.org/markup-compatibility/2006">
          <mc:Choice Requires="x14">
            <control shapeId="21505" r:id="rId5" name="Check Box 1">
              <controlPr defaultSize="0" autoFill="0" autoLine="0" autoPict="0">
                <anchor moveWithCells="1">
                  <from>
                    <xdr:col>2</xdr:col>
                    <xdr:colOff>4591050</xdr:colOff>
                    <xdr:row>50</xdr:row>
                    <xdr:rowOff>400050</xdr:rowOff>
                  </from>
                  <to>
                    <xdr:col>2</xdr:col>
                    <xdr:colOff>4762500</xdr:colOff>
                    <xdr:row>52</xdr:row>
                    <xdr:rowOff>38100</xdr:rowOff>
                  </to>
                </anchor>
              </controlPr>
            </control>
          </mc:Choice>
        </mc:AlternateContent>
        <mc:AlternateContent xmlns:mc="http://schemas.openxmlformats.org/markup-compatibility/2006">
          <mc:Choice Requires="x14">
            <control shapeId="21588" r:id="rId6" name="Check Box 84">
              <controlPr defaultSize="0" autoFill="0" autoLine="0" autoPict="0">
                <anchor moveWithCells="1">
                  <from>
                    <xdr:col>3</xdr:col>
                    <xdr:colOff>228600</xdr:colOff>
                    <xdr:row>9</xdr:row>
                    <xdr:rowOff>0</xdr:rowOff>
                  </from>
                  <to>
                    <xdr:col>3</xdr:col>
                    <xdr:colOff>542925</xdr:colOff>
                    <xdr:row>9</xdr:row>
                    <xdr:rowOff>209550</xdr:rowOff>
                  </to>
                </anchor>
              </controlPr>
            </control>
          </mc:Choice>
        </mc:AlternateContent>
        <mc:AlternateContent xmlns:mc="http://schemas.openxmlformats.org/markup-compatibility/2006">
          <mc:Choice Requires="x14">
            <control shapeId="21589" r:id="rId7" name="Check Box 85">
              <controlPr defaultSize="0" autoFill="0" autoLine="0" autoPict="0">
                <anchor moveWithCells="1">
                  <from>
                    <xdr:col>3</xdr:col>
                    <xdr:colOff>228600</xdr:colOff>
                    <xdr:row>10</xdr:row>
                    <xdr:rowOff>0</xdr:rowOff>
                  </from>
                  <to>
                    <xdr:col>3</xdr:col>
                    <xdr:colOff>542925</xdr:colOff>
                    <xdr:row>10</xdr:row>
                    <xdr:rowOff>209550</xdr:rowOff>
                  </to>
                </anchor>
              </controlPr>
            </control>
          </mc:Choice>
        </mc:AlternateContent>
        <mc:AlternateContent xmlns:mc="http://schemas.openxmlformats.org/markup-compatibility/2006">
          <mc:Choice Requires="x14">
            <control shapeId="21590" r:id="rId8" name="Check Box 86">
              <controlPr defaultSize="0" autoFill="0" autoLine="0" autoPict="0">
                <anchor moveWithCells="1">
                  <from>
                    <xdr:col>3</xdr:col>
                    <xdr:colOff>228600</xdr:colOff>
                    <xdr:row>11</xdr:row>
                    <xdr:rowOff>0</xdr:rowOff>
                  </from>
                  <to>
                    <xdr:col>3</xdr:col>
                    <xdr:colOff>542925</xdr:colOff>
                    <xdr:row>12</xdr:row>
                    <xdr:rowOff>9525</xdr:rowOff>
                  </to>
                </anchor>
              </controlPr>
            </control>
          </mc:Choice>
        </mc:AlternateContent>
        <mc:AlternateContent xmlns:mc="http://schemas.openxmlformats.org/markup-compatibility/2006">
          <mc:Choice Requires="x14">
            <control shapeId="21591" r:id="rId9" name="Check Box 87">
              <controlPr defaultSize="0" autoFill="0" autoLine="0" autoPict="0">
                <anchor moveWithCells="1">
                  <from>
                    <xdr:col>3</xdr:col>
                    <xdr:colOff>228600</xdr:colOff>
                    <xdr:row>12</xdr:row>
                    <xdr:rowOff>0</xdr:rowOff>
                  </from>
                  <to>
                    <xdr:col>3</xdr:col>
                    <xdr:colOff>542925</xdr:colOff>
                    <xdr:row>13</xdr:row>
                    <xdr:rowOff>9525</xdr:rowOff>
                  </to>
                </anchor>
              </controlPr>
            </control>
          </mc:Choice>
        </mc:AlternateContent>
        <mc:AlternateContent xmlns:mc="http://schemas.openxmlformats.org/markup-compatibility/2006">
          <mc:Choice Requires="x14">
            <control shapeId="21592" r:id="rId10" name="Check Box 88">
              <controlPr defaultSize="0" autoFill="0" autoLine="0" autoPict="0">
                <anchor moveWithCells="1">
                  <from>
                    <xdr:col>3</xdr:col>
                    <xdr:colOff>228600</xdr:colOff>
                    <xdr:row>13</xdr:row>
                    <xdr:rowOff>0</xdr:rowOff>
                  </from>
                  <to>
                    <xdr:col>3</xdr:col>
                    <xdr:colOff>542925</xdr:colOff>
                    <xdr:row>14</xdr:row>
                    <xdr:rowOff>9525</xdr:rowOff>
                  </to>
                </anchor>
              </controlPr>
            </control>
          </mc:Choice>
        </mc:AlternateContent>
        <mc:AlternateContent xmlns:mc="http://schemas.openxmlformats.org/markup-compatibility/2006">
          <mc:Choice Requires="x14">
            <control shapeId="21593" r:id="rId11" name="Check Box 89">
              <controlPr defaultSize="0" autoFill="0" autoLine="0" autoPict="0">
                <anchor moveWithCells="1">
                  <from>
                    <xdr:col>3</xdr:col>
                    <xdr:colOff>228600</xdr:colOff>
                    <xdr:row>14</xdr:row>
                    <xdr:rowOff>0</xdr:rowOff>
                  </from>
                  <to>
                    <xdr:col>3</xdr:col>
                    <xdr:colOff>542925</xdr:colOff>
                    <xdr:row>15</xdr:row>
                    <xdr:rowOff>9525</xdr:rowOff>
                  </to>
                </anchor>
              </controlPr>
            </control>
          </mc:Choice>
        </mc:AlternateContent>
        <mc:AlternateContent xmlns:mc="http://schemas.openxmlformats.org/markup-compatibility/2006">
          <mc:Choice Requires="x14">
            <control shapeId="21594" r:id="rId12" name="Check Box 90">
              <controlPr defaultSize="0" autoFill="0" autoLine="0" autoPict="0">
                <anchor moveWithCells="1">
                  <from>
                    <xdr:col>3</xdr:col>
                    <xdr:colOff>228600</xdr:colOff>
                    <xdr:row>15</xdr:row>
                    <xdr:rowOff>0</xdr:rowOff>
                  </from>
                  <to>
                    <xdr:col>3</xdr:col>
                    <xdr:colOff>542925</xdr:colOff>
                    <xdr:row>16</xdr:row>
                    <xdr:rowOff>9525</xdr:rowOff>
                  </to>
                </anchor>
              </controlPr>
            </control>
          </mc:Choice>
        </mc:AlternateContent>
        <mc:AlternateContent xmlns:mc="http://schemas.openxmlformats.org/markup-compatibility/2006">
          <mc:Choice Requires="x14">
            <control shapeId="21595" r:id="rId13" name="Check Box 91">
              <controlPr defaultSize="0" autoFill="0" autoLine="0" autoPict="0">
                <anchor moveWithCells="1">
                  <from>
                    <xdr:col>3</xdr:col>
                    <xdr:colOff>228600</xdr:colOff>
                    <xdr:row>16</xdr:row>
                    <xdr:rowOff>0</xdr:rowOff>
                  </from>
                  <to>
                    <xdr:col>3</xdr:col>
                    <xdr:colOff>542925</xdr:colOff>
                    <xdr:row>17</xdr:row>
                    <xdr:rowOff>9525</xdr:rowOff>
                  </to>
                </anchor>
              </controlPr>
            </control>
          </mc:Choice>
        </mc:AlternateContent>
        <mc:AlternateContent xmlns:mc="http://schemas.openxmlformats.org/markup-compatibility/2006">
          <mc:Choice Requires="x14">
            <control shapeId="21596" r:id="rId14" name="Check Box 92">
              <controlPr defaultSize="0" autoFill="0" autoLine="0" autoPict="0">
                <anchor moveWithCells="1">
                  <from>
                    <xdr:col>3</xdr:col>
                    <xdr:colOff>228600</xdr:colOff>
                    <xdr:row>17</xdr:row>
                    <xdr:rowOff>0</xdr:rowOff>
                  </from>
                  <to>
                    <xdr:col>3</xdr:col>
                    <xdr:colOff>542925</xdr:colOff>
                    <xdr:row>18</xdr:row>
                    <xdr:rowOff>9525</xdr:rowOff>
                  </to>
                </anchor>
              </controlPr>
            </control>
          </mc:Choice>
        </mc:AlternateContent>
        <mc:AlternateContent xmlns:mc="http://schemas.openxmlformats.org/markup-compatibility/2006">
          <mc:Choice Requires="x14">
            <control shapeId="21597" r:id="rId15" name="Check Box 93">
              <controlPr defaultSize="0" autoFill="0" autoLine="0" autoPict="0">
                <anchor moveWithCells="1">
                  <from>
                    <xdr:col>3</xdr:col>
                    <xdr:colOff>228600</xdr:colOff>
                    <xdr:row>18</xdr:row>
                    <xdr:rowOff>0</xdr:rowOff>
                  </from>
                  <to>
                    <xdr:col>3</xdr:col>
                    <xdr:colOff>542925</xdr:colOff>
                    <xdr:row>19</xdr:row>
                    <xdr:rowOff>9525</xdr:rowOff>
                  </to>
                </anchor>
              </controlPr>
            </control>
          </mc:Choice>
        </mc:AlternateContent>
        <mc:AlternateContent xmlns:mc="http://schemas.openxmlformats.org/markup-compatibility/2006">
          <mc:Choice Requires="x14">
            <control shapeId="21598" r:id="rId16" name="Check Box 94">
              <controlPr defaultSize="0" autoFill="0" autoLine="0" autoPict="0">
                <anchor moveWithCells="1">
                  <from>
                    <xdr:col>3</xdr:col>
                    <xdr:colOff>228600</xdr:colOff>
                    <xdr:row>19</xdr:row>
                    <xdr:rowOff>0</xdr:rowOff>
                  </from>
                  <to>
                    <xdr:col>3</xdr:col>
                    <xdr:colOff>542925</xdr:colOff>
                    <xdr:row>20</xdr:row>
                    <xdr:rowOff>9525</xdr:rowOff>
                  </to>
                </anchor>
              </controlPr>
            </control>
          </mc:Choice>
        </mc:AlternateContent>
        <mc:AlternateContent xmlns:mc="http://schemas.openxmlformats.org/markup-compatibility/2006">
          <mc:Choice Requires="x14">
            <control shapeId="21599" r:id="rId17" name="Check Box 95">
              <controlPr defaultSize="0" autoFill="0" autoLine="0" autoPict="0">
                <anchor moveWithCells="1">
                  <from>
                    <xdr:col>3</xdr:col>
                    <xdr:colOff>228600</xdr:colOff>
                    <xdr:row>20</xdr:row>
                    <xdr:rowOff>0</xdr:rowOff>
                  </from>
                  <to>
                    <xdr:col>3</xdr:col>
                    <xdr:colOff>542925</xdr:colOff>
                    <xdr:row>20</xdr:row>
                    <xdr:rowOff>209550</xdr:rowOff>
                  </to>
                </anchor>
              </controlPr>
            </control>
          </mc:Choice>
        </mc:AlternateContent>
        <mc:AlternateContent xmlns:mc="http://schemas.openxmlformats.org/markup-compatibility/2006">
          <mc:Choice Requires="x14">
            <control shapeId="21600" r:id="rId18" name="Check Box 96">
              <controlPr defaultSize="0" autoFill="0" autoLine="0" autoPict="0">
                <anchor moveWithCells="1">
                  <from>
                    <xdr:col>3</xdr:col>
                    <xdr:colOff>228600</xdr:colOff>
                    <xdr:row>21</xdr:row>
                    <xdr:rowOff>0</xdr:rowOff>
                  </from>
                  <to>
                    <xdr:col>3</xdr:col>
                    <xdr:colOff>542925</xdr:colOff>
                    <xdr:row>22</xdr:row>
                    <xdr:rowOff>9525</xdr:rowOff>
                  </to>
                </anchor>
              </controlPr>
            </control>
          </mc:Choice>
        </mc:AlternateContent>
        <mc:AlternateContent xmlns:mc="http://schemas.openxmlformats.org/markup-compatibility/2006">
          <mc:Choice Requires="x14">
            <control shapeId="21601" r:id="rId19" name="Check Box 97">
              <controlPr defaultSize="0" autoFill="0" autoLine="0" autoPict="0">
                <anchor moveWithCells="1">
                  <from>
                    <xdr:col>3</xdr:col>
                    <xdr:colOff>228600</xdr:colOff>
                    <xdr:row>22</xdr:row>
                    <xdr:rowOff>0</xdr:rowOff>
                  </from>
                  <to>
                    <xdr:col>3</xdr:col>
                    <xdr:colOff>542925</xdr:colOff>
                    <xdr:row>22</xdr:row>
                    <xdr:rowOff>209550</xdr:rowOff>
                  </to>
                </anchor>
              </controlPr>
            </control>
          </mc:Choice>
        </mc:AlternateContent>
        <mc:AlternateContent xmlns:mc="http://schemas.openxmlformats.org/markup-compatibility/2006">
          <mc:Choice Requires="x14">
            <control shapeId="21602" r:id="rId20" name="Check Box 98">
              <controlPr defaultSize="0" autoFill="0" autoLine="0" autoPict="0">
                <anchor moveWithCells="1">
                  <from>
                    <xdr:col>3</xdr:col>
                    <xdr:colOff>228600</xdr:colOff>
                    <xdr:row>23</xdr:row>
                    <xdr:rowOff>0</xdr:rowOff>
                  </from>
                  <to>
                    <xdr:col>3</xdr:col>
                    <xdr:colOff>542925</xdr:colOff>
                    <xdr:row>23</xdr:row>
                    <xdr:rowOff>209550</xdr:rowOff>
                  </to>
                </anchor>
              </controlPr>
            </control>
          </mc:Choice>
        </mc:AlternateContent>
        <mc:AlternateContent xmlns:mc="http://schemas.openxmlformats.org/markup-compatibility/2006">
          <mc:Choice Requires="x14">
            <control shapeId="21603" r:id="rId21" name="Check Box 99">
              <controlPr defaultSize="0" autoFill="0" autoLine="0" autoPict="0">
                <anchor moveWithCells="1">
                  <from>
                    <xdr:col>3</xdr:col>
                    <xdr:colOff>228600</xdr:colOff>
                    <xdr:row>24</xdr:row>
                    <xdr:rowOff>0</xdr:rowOff>
                  </from>
                  <to>
                    <xdr:col>3</xdr:col>
                    <xdr:colOff>542925</xdr:colOff>
                    <xdr:row>25</xdr:row>
                    <xdr:rowOff>28575</xdr:rowOff>
                  </to>
                </anchor>
              </controlPr>
            </control>
          </mc:Choice>
        </mc:AlternateContent>
        <mc:AlternateContent xmlns:mc="http://schemas.openxmlformats.org/markup-compatibility/2006">
          <mc:Choice Requires="x14">
            <control shapeId="21604" r:id="rId22" name="Check Box 100">
              <controlPr defaultSize="0" autoFill="0" autoLine="0" autoPict="0">
                <anchor moveWithCells="1">
                  <from>
                    <xdr:col>3</xdr:col>
                    <xdr:colOff>228600</xdr:colOff>
                    <xdr:row>25</xdr:row>
                    <xdr:rowOff>0</xdr:rowOff>
                  </from>
                  <to>
                    <xdr:col>3</xdr:col>
                    <xdr:colOff>542925</xdr:colOff>
                    <xdr:row>26</xdr:row>
                    <xdr:rowOff>28575</xdr:rowOff>
                  </to>
                </anchor>
              </controlPr>
            </control>
          </mc:Choice>
        </mc:AlternateContent>
        <mc:AlternateContent xmlns:mc="http://schemas.openxmlformats.org/markup-compatibility/2006">
          <mc:Choice Requires="x14">
            <control shapeId="21605" r:id="rId23" name="Check Box 101">
              <controlPr defaultSize="0" autoFill="0" autoLine="0" autoPict="0">
                <anchor moveWithCells="1">
                  <from>
                    <xdr:col>3</xdr:col>
                    <xdr:colOff>228600</xdr:colOff>
                    <xdr:row>26</xdr:row>
                    <xdr:rowOff>0</xdr:rowOff>
                  </from>
                  <to>
                    <xdr:col>3</xdr:col>
                    <xdr:colOff>542925</xdr:colOff>
                    <xdr:row>27</xdr:row>
                    <xdr:rowOff>28575</xdr:rowOff>
                  </to>
                </anchor>
              </controlPr>
            </control>
          </mc:Choice>
        </mc:AlternateContent>
        <mc:AlternateContent xmlns:mc="http://schemas.openxmlformats.org/markup-compatibility/2006">
          <mc:Choice Requires="x14">
            <control shapeId="21606" r:id="rId24" name="Check Box 102">
              <controlPr defaultSize="0" autoFill="0" autoLine="0" autoPict="0">
                <anchor moveWithCells="1">
                  <from>
                    <xdr:col>3</xdr:col>
                    <xdr:colOff>228600</xdr:colOff>
                    <xdr:row>27</xdr:row>
                    <xdr:rowOff>0</xdr:rowOff>
                  </from>
                  <to>
                    <xdr:col>3</xdr:col>
                    <xdr:colOff>542925</xdr:colOff>
                    <xdr:row>28</xdr:row>
                    <xdr:rowOff>28575</xdr:rowOff>
                  </to>
                </anchor>
              </controlPr>
            </control>
          </mc:Choice>
        </mc:AlternateContent>
        <mc:AlternateContent xmlns:mc="http://schemas.openxmlformats.org/markup-compatibility/2006">
          <mc:Choice Requires="x14">
            <control shapeId="21607" r:id="rId25" name="Check Box 103">
              <controlPr defaultSize="0" autoFill="0" autoLine="0" autoPict="0">
                <anchor moveWithCells="1">
                  <from>
                    <xdr:col>3</xdr:col>
                    <xdr:colOff>228600</xdr:colOff>
                    <xdr:row>28</xdr:row>
                    <xdr:rowOff>0</xdr:rowOff>
                  </from>
                  <to>
                    <xdr:col>3</xdr:col>
                    <xdr:colOff>542925</xdr:colOff>
                    <xdr:row>29</xdr:row>
                    <xdr:rowOff>28575</xdr:rowOff>
                  </to>
                </anchor>
              </controlPr>
            </control>
          </mc:Choice>
        </mc:AlternateContent>
        <mc:AlternateContent xmlns:mc="http://schemas.openxmlformats.org/markup-compatibility/2006">
          <mc:Choice Requires="x14">
            <control shapeId="21608" r:id="rId26" name="Check Box 104">
              <controlPr defaultSize="0" autoFill="0" autoLine="0" autoPict="0">
                <anchor moveWithCells="1">
                  <from>
                    <xdr:col>3</xdr:col>
                    <xdr:colOff>228600</xdr:colOff>
                    <xdr:row>29</xdr:row>
                    <xdr:rowOff>0</xdr:rowOff>
                  </from>
                  <to>
                    <xdr:col>3</xdr:col>
                    <xdr:colOff>542925</xdr:colOff>
                    <xdr:row>30</xdr:row>
                    <xdr:rowOff>28575</xdr:rowOff>
                  </to>
                </anchor>
              </controlPr>
            </control>
          </mc:Choice>
        </mc:AlternateContent>
        <mc:AlternateContent xmlns:mc="http://schemas.openxmlformats.org/markup-compatibility/2006">
          <mc:Choice Requires="x14">
            <control shapeId="21609" r:id="rId27" name="Check Box 105">
              <controlPr defaultSize="0" autoFill="0" autoLine="0" autoPict="0">
                <anchor moveWithCells="1">
                  <from>
                    <xdr:col>3</xdr:col>
                    <xdr:colOff>228600</xdr:colOff>
                    <xdr:row>30</xdr:row>
                    <xdr:rowOff>0</xdr:rowOff>
                  </from>
                  <to>
                    <xdr:col>3</xdr:col>
                    <xdr:colOff>542925</xdr:colOff>
                    <xdr:row>30</xdr:row>
                    <xdr:rowOff>209550</xdr:rowOff>
                  </to>
                </anchor>
              </controlPr>
            </control>
          </mc:Choice>
        </mc:AlternateContent>
        <mc:AlternateContent xmlns:mc="http://schemas.openxmlformats.org/markup-compatibility/2006">
          <mc:Choice Requires="x14">
            <control shapeId="21610" r:id="rId28" name="Check Box 106">
              <controlPr defaultSize="0" autoFill="0" autoLine="0" autoPict="0">
                <anchor moveWithCells="1">
                  <from>
                    <xdr:col>3</xdr:col>
                    <xdr:colOff>228600</xdr:colOff>
                    <xdr:row>31</xdr:row>
                    <xdr:rowOff>0</xdr:rowOff>
                  </from>
                  <to>
                    <xdr:col>3</xdr:col>
                    <xdr:colOff>542925</xdr:colOff>
                    <xdr:row>32</xdr:row>
                    <xdr:rowOff>28575</xdr:rowOff>
                  </to>
                </anchor>
              </controlPr>
            </control>
          </mc:Choice>
        </mc:AlternateContent>
        <mc:AlternateContent xmlns:mc="http://schemas.openxmlformats.org/markup-compatibility/2006">
          <mc:Choice Requires="x14">
            <control shapeId="21611" r:id="rId29" name="Check Box 107">
              <controlPr defaultSize="0" autoFill="0" autoLine="0" autoPict="0">
                <anchor moveWithCells="1">
                  <from>
                    <xdr:col>3</xdr:col>
                    <xdr:colOff>228600</xdr:colOff>
                    <xdr:row>32</xdr:row>
                    <xdr:rowOff>0</xdr:rowOff>
                  </from>
                  <to>
                    <xdr:col>3</xdr:col>
                    <xdr:colOff>542925</xdr:colOff>
                    <xdr:row>33</xdr:row>
                    <xdr:rowOff>28575</xdr:rowOff>
                  </to>
                </anchor>
              </controlPr>
            </control>
          </mc:Choice>
        </mc:AlternateContent>
        <mc:AlternateContent xmlns:mc="http://schemas.openxmlformats.org/markup-compatibility/2006">
          <mc:Choice Requires="x14">
            <control shapeId="21612" r:id="rId30" name="Check Box 108">
              <controlPr defaultSize="0" autoFill="0" autoLine="0" autoPict="0">
                <anchor moveWithCells="1">
                  <from>
                    <xdr:col>3</xdr:col>
                    <xdr:colOff>228600</xdr:colOff>
                    <xdr:row>33</xdr:row>
                    <xdr:rowOff>0</xdr:rowOff>
                  </from>
                  <to>
                    <xdr:col>3</xdr:col>
                    <xdr:colOff>542925</xdr:colOff>
                    <xdr:row>33</xdr:row>
                    <xdr:rowOff>219075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0400-000002000000}">
          <x14:formula1>
            <xm:f>Dropdowns!$A$16:$A$18</xm:f>
          </x14:formula1>
          <xm:sqref>D55:I55 D47 D37 D39 D45 D41 D43 D66:I66 D59:I59 D64:I64</xm:sqref>
        </x14:dataValidation>
        <x14:dataValidation type="list" allowBlank="1" showInputMessage="1" showErrorMessage="1" xr:uid="{00000000-0002-0000-0400-000004000000}">
          <x14:formula1>
            <xm:f>Dropdowns!$M$38:$M$44</xm:f>
          </x14:formula1>
          <xm:sqref>D56:I57</xm:sqref>
        </x14:dataValidation>
        <x14:dataValidation type="list" allowBlank="1" showInputMessage="1" showErrorMessage="1" xr:uid="{00000000-0002-0000-0400-000005000000}">
          <x14:formula1>
            <xm:f>Dropdowns!$A$30:$A$33</xm:f>
          </x14:formula1>
          <xm:sqref>D68:I71</xm:sqref>
        </x14:dataValidation>
        <x14:dataValidation type="list" allowBlank="1" showInputMessage="1" showErrorMessage="1" xr:uid="{00000000-0002-0000-0400-000006000000}">
          <x14:formula1>
            <xm:f>Dropdowns!$M$28:$M$32</xm:f>
          </x14:formula1>
          <xm:sqref>D63:I63</xm:sqref>
        </x14:dataValidation>
        <x14:dataValidation type="list" allowBlank="1" showInputMessage="1" showErrorMessage="1" xr:uid="{00000000-0002-0000-0400-000007000000}">
          <x14:formula1>
            <xm:f>Dropdowns!$M$28:$M$34</xm:f>
          </x14:formula1>
          <xm:sqref>D60:I62</xm:sqref>
        </x14:dataValidation>
      </x14:dataValidation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00"/>
    <pageSetUpPr fitToPage="1"/>
  </sheetPr>
  <dimension ref="B1:R32"/>
  <sheetViews>
    <sheetView showGridLines="0" zoomScaleNormal="100" workbookViewId="0">
      <selection activeCell="D5" sqref="D5"/>
    </sheetView>
  </sheetViews>
  <sheetFormatPr defaultColWidth="8.85546875" defaultRowHeight="15"/>
  <cols>
    <col min="1" max="1" width="1.42578125" customWidth="1"/>
    <col min="2" max="2" width="7.42578125" customWidth="1"/>
    <col min="3" max="3" width="44.42578125" customWidth="1"/>
    <col min="4" max="4" width="21.5703125" customWidth="1"/>
    <col min="5" max="5" width="49.140625" customWidth="1"/>
    <col min="11" max="15" width="8.85546875" hidden="1" customWidth="1"/>
    <col min="16" max="16" width="13.140625" hidden="1" customWidth="1"/>
    <col min="17" max="17" width="14.42578125" hidden="1" customWidth="1"/>
    <col min="18" max="18" width="8.85546875" hidden="1" customWidth="1"/>
  </cols>
  <sheetData>
    <row r="1" spans="2:18" s="45" customFormat="1" ht="42.75" customHeight="1">
      <c r="B1" s="328"/>
      <c r="C1" s="555" t="s">
        <v>142</v>
      </c>
      <c r="D1" s="555"/>
    </row>
    <row r="2" spans="2:18" s="45" customFormat="1" ht="23.25" customHeight="1">
      <c r="B2" s="328"/>
      <c r="C2" s="561" t="s">
        <v>496</v>
      </c>
      <c r="D2" s="561"/>
      <c r="E2" s="561"/>
      <c r="F2" s="561"/>
      <c r="G2" s="561"/>
      <c r="H2" s="561"/>
    </row>
    <row r="3" spans="2:18" s="45" customFormat="1" ht="23.25" customHeight="1">
      <c r="B3" s="328"/>
      <c r="C3" s="84"/>
      <c r="D3" s="84"/>
      <c r="K3" s="512" t="s">
        <v>155</v>
      </c>
      <c r="L3" s="512"/>
      <c r="M3" s="512"/>
      <c r="N3" s="512"/>
      <c r="O3" s="512"/>
      <c r="P3" s="512"/>
      <c r="Q3" s="512"/>
      <c r="R3" s="512"/>
    </row>
    <row r="4" spans="2:18" s="45" customFormat="1" ht="15.75" customHeight="1">
      <c r="C4" s="455" t="s">
        <v>156</v>
      </c>
      <c r="D4" s="455"/>
      <c r="E4" s="455"/>
      <c r="F4" s="455"/>
      <c r="G4" s="455"/>
      <c r="H4" s="455"/>
      <c r="K4" s="106" t="s">
        <v>157</v>
      </c>
      <c r="L4" s="106"/>
      <c r="M4" s="511" t="s">
        <v>158</v>
      </c>
      <c r="N4" s="511"/>
      <c r="P4" s="335" t="s">
        <v>277</v>
      </c>
      <c r="Q4" s="335" t="s">
        <v>278</v>
      </c>
      <c r="R4" s="335" t="s">
        <v>279</v>
      </c>
    </row>
    <row r="5" spans="2:18" ht="15.75">
      <c r="B5" s="353">
        <v>1</v>
      </c>
      <c r="C5" s="350" t="s">
        <v>159</v>
      </c>
      <c r="D5" s="41"/>
      <c r="E5" s="554"/>
      <c r="F5" s="554"/>
      <c r="G5" s="554"/>
      <c r="H5" s="554"/>
      <c r="K5" s="49"/>
      <c r="L5" s="49"/>
      <c r="M5" s="557" t="s">
        <v>160</v>
      </c>
      <c r="N5" s="558"/>
      <c r="P5" s="313">
        <f t="shared" ref="P5:P6" si="0">IF(D5="",1,0)</f>
        <v>1</v>
      </c>
      <c r="Q5" s="313" t="s">
        <v>280</v>
      </c>
      <c r="R5" s="313" t="s">
        <v>281</v>
      </c>
    </row>
    <row r="6" spans="2:18" s="45" customFormat="1" ht="30" customHeight="1">
      <c r="B6" s="353">
        <v>2</v>
      </c>
      <c r="C6" s="350" t="s">
        <v>497</v>
      </c>
      <c r="D6" s="556"/>
      <c r="E6" s="556"/>
      <c r="F6" s="556"/>
      <c r="G6" s="556"/>
      <c r="H6" s="556"/>
      <c r="K6" s="46"/>
      <c r="L6" s="46"/>
      <c r="M6" s="559" t="s">
        <v>162</v>
      </c>
      <c r="N6" s="560"/>
      <c r="P6" s="313">
        <f t="shared" si="0"/>
        <v>1</v>
      </c>
      <c r="Q6" s="313" t="s">
        <v>280</v>
      </c>
      <c r="R6" s="313" t="s">
        <v>281</v>
      </c>
    </row>
    <row r="7" spans="2:18" s="45" customFormat="1" ht="30" customHeight="1">
      <c r="B7" s="328"/>
      <c r="C7" s="64"/>
      <c r="D7" s="85"/>
      <c r="E7" s="85"/>
      <c r="F7" s="85"/>
      <c r="G7" s="85"/>
      <c r="H7" s="85"/>
      <c r="K7" s="467"/>
      <c r="L7" s="468"/>
      <c r="M7" s="468"/>
      <c r="N7" s="469"/>
      <c r="P7" s="353"/>
      <c r="Q7" s="353"/>
      <c r="R7" s="353"/>
    </row>
    <row r="8" spans="2:18" s="45" customFormat="1" ht="15.75">
      <c r="B8" s="328"/>
      <c r="C8" s="455" t="s">
        <v>498</v>
      </c>
      <c r="D8" s="455"/>
      <c r="E8" s="455"/>
      <c r="F8" s="455"/>
      <c r="G8" s="455"/>
      <c r="H8" s="455"/>
      <c r="K8" s="470"/>
      <c r="L8" s="471"/>
      <c r="M8" s="471"/>
      <c r="N8" s="472"/>
      <c r="P8" s="353"/>
      <c r="Q8" s="353"/>
      <c r="R8" s="353"/>
    </row>
    <row r="9" spans="2:18" ht="99.95" customHeight="1">
      <c r="B9" s="313">
        <v>3</v>
      </c>
      <c r="C9" s="349" t="s">
        <v>499</v>
      </c>
      <c r="D9" s="505"/>
      <c r="E9" s="505"/>
      <c r="F9" s="505"/>
      <c r="G9" s="505"/>
      <c r="H9" s="505"/>
      <c r="K9" s="46"/>
      <c r="L9" s="46"/>
      <c r="M9" s="46" t="s">
        <v>500</v>
      </c>
      <c r="N9" s="46"/>
      <c r="P9" s="313">
        <f t="shared" ref="P9:P11" si="1">IF(D9="",1,0)</f>
        <v>1</v>
      </c>
      <c r="Q9" s="313" t="s">
        <v>280</v>
      </c>
      <c r="R9" s="313" t="s">
        <v>281</v>
      </c>
    </row>
    <row r="10" spans="2:18" ht="99.95" customHeight="1">
      <c r="B10" s="313">
        <v>4</v>
      </c>
      <c r="C10" s="349" t="s">
        <v>501</v>
      </c>
      <c r="D10" s="505"/>
      <c r="E10" s="505"/>
      <c r="F10" s="505"/>
      <c r="G10" s="505"/>
      <c r="H10" s="505"/>
      <c r="K10" s="46"/>
      <c r="L10" s="46"/>
      <c r="M10" s="46" t="s">
        <v>502</v>
      </c>
      <c r="N10" s="46"/>
      <c r="P10" s="313">
        <f t="shared" si="1"/>
        <v>1</v>
      </c>
      <c r="Q10" s="313" t="s">
        <v>280</v>
      </c>
      <c r="R10" s="313" t="s">
        <v>281</v>
      </c>
    </row>
    <row r="11" spans="2:18" ht="99.95" customHeight="1">
      <c r="B11" s="313">
        <v>5</v>
      </c>
      <c r="C11" s="349" t="s">
        <v>503</v>
      </c>
      <c r="D11" s="505"/>
      <c r="E11" s="505"/>
      <c r="F11" s="505"/>
      <c r="G11" s="505"/>
      <c r="H11" s="505"/>
      <c r="K11" s="46"/>
      <c r="L11" s="46"/>
      <c r="M11" s="46" t="s">
        <v>504</v>
      </c>
      <c r="N11" s="46"/>
      <c r="P11" s="313">
        <f t="shared" si="1"/>
        <v>1</v>
      </c>
      <c r="Q11" s="313" t="s">
        <v>280</v>
      </c>
      <c r="R11" s="313" t="s">
        <v>281</v>
      </c>
    </row>
    <row r="12" spans="2:18" ht="99.95" customHeight="1">
      <c r="B12" s="313">
        <v>6</v>
      </c>
      <c r="C12" s="349" t="s">
        <v>505</v>
      </c>
      <c r="D12" s="505"/>
      <c r="E12" s="505"/>
      <c r="F12" s="505"/>
      <c r="G12" s="505"/>
      <c r="H12" s="505"/>
      <c r="K12" s="46"/>
      <c r="L12" s="46"/>
      <c r="M12" s="46" t="s">
        <v>506</v>
      </c>
      <c r="N12" s="46"/>
      <c r="P12" s="313">
        <f>IF(D12="",1,0)</f>
        <v>1</v>
      </c>
      <c r="Q12" s="313" t="s">
        <v>311</v>
      </c>
      <c r="R12" s="313" t="s">
        <v>281</v>
      </c>
    </row>
    <row r="13" spans="2:18" ht="99.95" customHeight="1">
      <c r="B13" s="313">
        <v>7</v>
      </c>
      <c r="C13" s="349" t="s">
        <v>507</v>
      </c>
      <c r="D13" s="505"/>
      <c r="E13" s="505"/>
      <c r="F13" s="505"/>
      <c r="G13" s="505"/>
      <c r="H13" s="505"/>
      <c r="K13" s="46"/>
      <c r="L13" s="46"/>
      <c r="M13" s="46" t="s">
        <v>508</v>
      </c>
      <c r="N13" s="46"/>
      <c r="P13" s="313">
        <f>IF(D13="",1,0)</f>
        <v>1</v>
      </c>
      <c r="Q13" s="313" t="s">
        <v>280</v>
      </c>
      <c r="R13" s="313" t="s">
        <v>281</v>
      </c>
    </row>
    <row r="14" spans="2:18" ht="15.6" customHeight="1">
      <c r="K14" s="467"/>
      <c r="L14" s="468"/>
      <c r="M14" s="468"/>
      <c r="N14" s="469"/>
      <c r="P14" s="313"/>
      <c r="Q14" s="313"/>
      <c r="R14" s="313"/>
    </row>
    <row r="16" spans="2:18" ht="15" customHeight="1">
      <c r="B16" s="403" t="s">
        <v>151</v>
      </c>
      <c r="C16" s="403"/>
      <c r="D16" s="403"/>
      <c r="E16" s="403"/>
      <c r="F16" s="403"/>
      <c r="G16" s="403"/>
      <c r="H16" s="403"/>
    </row>
    <row r="17" spans="2:17" ht="15" customHeight="1">
      <c r="B17" s="403"/>
      <c r="C17" s="403"/>
      <c r="D17" s="403"/>
      <c r="E17" s="403"/>
      <c r="F17" s="403"/>
      <c r="G17" s="403"/>
      <c r="H17" s="403"/>
    </row>
    <row r="18" spans="2:17">
      <c r="P18" s="194" t="s">
        <v>316</v>
      </c>
      <c r="Q18" t="s">
        <v>317</v>
      </c>
    </row>
    <row r="19" spans="2:17">
      <c r="P19" s="195" t="s">
        <v>311</v>
      </c>
      <c r="Q19">
        <v>2</v>
      </c>
    </row>
    <row r="20" spans="2:17">
      <c r="P20" s="163" t="s">
        <v>281</v>
      </c>
      <c r="Q20">
        <v>2</v>
      </c>
    </row>
    <row r="21" spans="2:17">
      <c r="P21" s="195" t="s">
        <v>280</v>
      </c>
      <c r="Q21">
        <v>7</v>
      </c>
    </row>
    <row r="22" spans="2:17">
      <c r="P22" s="163" t="s">
        <v>281</v>
      </c>
      <c r="Q22">
        <v>7</v>
      </c>
    </row>
    <row r="23" spans="2:17">
      <c r="P23" s="195" t="s">
        <v>318</v>
      </c>
    </row>
    <row r="24" spans="2:17">
      <c r="P24" s="163" t="s">
        <v>318</v>
      </c>
    </row>
    <row r="25" spans="2:17">
      <c r="P25" s="195" t="s">
        <v>319</v>
      </c>
      <c r="Q25">
        <v>9</v>
      </c>
    </row>
    <row r="27" spans="2:17">
      <c r="P27" t="s">
        <v>270</v>
      </c>
      <c r="Q27" s="176">
        <f>SUM(P5:P6,P9:P11,P13)</f>
        <v>6</v>
      </c>
    </row>
    <row r="28" spans="2:17">
      <c r="P28" s="186" t="s">
        <v>271</v>
      </c>
      <c r="Q28" s="176">
        <v>0</v>
      </c>
    </row>
    <row r="29" spans="2:17">
      <c r="Q29" s="176">
        <f>SUM(Q27:Q28)</f>
        <v>6</v>
      </c>
    </row>
    <row r="31" spans="2:17">
      <c r="P31" t="s">
        <v>273</v>
      </c>
      <c r="Q31">
        <f>SUM(P12)</f>
        <v>1</v>
      </c>
    </row>
    <row r="32" spans="2:17">
      <c r="Q32" s="161">
        <f>SUM(Q31:Q31)</f>
        <v>1</v>
      </c>
    </row>
  </sheetData>
  <sheetProtection algorithmName="SHA-512" hashValue="f02uM/USYIm0Bk8uxvYYGYHAD37YCPlESfIb+tY2kRG3twHxrGjCsSDa4dKPI/LTDgnrWyD8I5T44WCqB70lcQ==" saltValue="3Qm8L/lVqqT75yopAsP4wg==" spinCount="100000" sheet="1" objects="1" scenarios="1"/>
  <mergeCells count="18">
    <mergeCell ref="B16:H17"/>
    <mergeCell ref="D11:H11"/>
    <mergeCell ref="D12:H12"/>
    <mergeCell ref="D13:H13"/>
    <mergeCell ref="C8:H8"/>
    <mergeCell ref="D10:H10"/>
    <mergeCell ref="K14:N14"/>
    <mergeCell ref="E5:H5"/>
    <mergeCell ref="C1:D1"/>
    <mergeCell ref="D6:H6"/>
    <mergeCell ref="D9:H9"/>
    <mergeCell ref="C4:H4"/>
    <mergeCell ref="M5:N5"/>
    <mergeCell ref="M4:N4"/>
    <mergeCell ref="M6:N6"/>
    <mergeCell ref="K7:N8"/>
    <mergeCell ref="K3:R3"/>
    <mergeCell ref="C2:H2"/>
  </mergeCells>
  <pageMargins left="0.25" right="0.25" top="0.5" bottom="0.56999890638670203" header="0.3" footer="0.3"/>
  <pageSetup scale="67" orientation="portrait" r:id="rId2"/>
  <headerFooter>
    <oddFooter>&amp;LProject Application Workbook for CMAQ/CRP, TAP-L and STP Shared Fund Applications&amp;R&amp;A - Page &amp;P of &amp;N</oddFooter>
  </headerFooter>
  <drawing r:id="rId3"/>
  <legacyDrawing r:id="rId4"/>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FF00"/>
    <pageSetUpPr fitToPage="1"/>
  </sheetPr>
  <dimension ref="B1:AB63"/>
  <sheetViews>
    <sheetView showGridLines="0" showRowColHeaders="0" zoomScaleNormal="100" workbookViewId="0">
      <selection activeCell="F5" sqref="F5:G5"/>
    </sheetView>
  </sheetViews>
  <sheetFormatPr defaultColWidth="8.85546875" defaultRowHeight="15"/>
  <cols>
    <col min="1" max="1" width="1.5703125" customWidth="1"/>
    <col min="2" max="2" width="7.5703125" customWidth="1"/>
    <col min="3" max="3" width="18.140625" bestFit="1" customWidth="1"/>
    <col min="4" max="4" width="24" bestFit="1" customWidth="1"/>
    <col min="5" max="5" width="14.140625" customWidth="1"/>
    <col min="6" max="6" width="11.140625" customWidth="1"/>
    <col min="7" max="7" width="14.5703125" customWidth="1"/>
    <col min="8" max="8" width="11.42578125" customWidth="1"/>
    <col min="9" max="9" width="12" customWidth="1"/>
    <col min="10" max="10" width="12.42578125" customWidth="1"/>
    <col min="11" max="11" width="15.42578125" customWidth="1"/>
    <col min="12" max="12" width="14" customWidth="1"/>
    <col min="13" max="13" width="15" customWidth="1"/>
    <col min="14" max="14" width="17.140625" customWidth="1"/>
    <col min="15" max="15" width="40.85546875" customWidth="1"/>
    <col min="16" max="16" width="22.140625" customWidth="1"/>
    <col min="17" max="17" width="13.42578125" customWidth="1"/>
    <col min="18" max="18" width="15.42578125" customWidth="1"/>
    <col min="19" max="20" width="8.85546875" customWidth="1"/>
    <col min="21" max="25" width="8.85546875" hidden="1" customWidth="1"/>
    <col min="26" max="26" width="13.140625" hidden="1" customWidth="1"/>
    <col min="27" max="27" width="14.42578125" hidden="1" customWidth="1"/>
    <col min="28" max="28" width="8.85546875" hidden="1" customWidth="1"/>
  </cols>
  <sheetData>
    <row r="1" spans="2:28" s="45" customFormat="1" ht="43.5" customHeight="1">
      <c r="C1" s="63" t="s">
        <v>143</v>
      </c>
      <c r="E1" s="44"/>
    </row>
    <row r="2" spans="2:28" s="45" customFormat="1" ht="27.75" customHeight="1">
      <c r="C2" s="562" t="s">
        <v>509</v>
      </c>
      <c r="D2" s="563"/>
      <c r="E2" s="563"/>
      <c r="F2" s="563"/>
      <c r="G2" s="563"/>
      <c r="H2" s="564"/>
    </row>
    <row r="3" spans="2:28" s="45" customFormat="1" ht="15.75" customHeight="1">
      <c r="C3" s="86"/>
      <c r="E3" s="44"/>
      <c r="U3" s="512" t="s">
        <v>155</v>
      </c>
      <c r="V3" s="512"/>
      <c r="W3" s="512"/>
      <c r="X3" s="512"/>
      <c r="Y3" s="512"/>
      <c r="Z3" s="512"/>
      <c r="AA3" s="512"/>
      <c r="AB3" s="512"/>
    </row>
    <row r="4" spans="2:28" s="45" customFormat="1" ht="15.75" customHeight="1">
      <c r="C4" s="534" t="s">
        <v>156</v>
      </c>
      <c r="D4" s="534"/>
      <c r="E4" s="534"/>
      <c r="F4" s="534"/>
      <c r="G4" s="534"/>
      <c r="H4" s="534"/>
      <c r="I4" s="534"/>
      <c r="J4" s="534"/>
      <c r="K4" s="534"/>
      <c r="L4" s="534"/>
      <c r="M4" s="534"/>
      <c r="N4" s="534"/>
      <c r="U4" s="106" t="s">
        <v>157</v>
      </c>
      <c r="V4" s="106"/>
      <c r="W4" s="511" t="s">
        <v>158</v>
      </c>
      <c r="X4" s="511"/>
      <c r="Z4" s="335" t="s">
        <v>277</v>
      </c>
      <c r="AA4" s="335" t="s">
        <v>278</v>
      </c>
      <c r="AB4" s="335" t="s">
        <v>279</v>
      </c>
    </row>
    <row r="5" spans="2:28" ht="15" customHeight="1">
      <c r="B5" s="47">
        <v>1</v>
      </c>
      <c r="C5" s="567" t="s">
        <v>159</v>
      </c>
      <c r="D5" s="568"/>
      <c r="E5" s="568"/>
      <c r="F5" s="539"/>
      <c r="G5" s="539"/>
      <c r="H5" s="486"/>
      <c r="I5" s="486"/>
      <c r="J5" s="486"/>
      <c r="K5" s="486"/>
      <c r="L5" s="486"/>
      <c r="M5" s="486"/>
      <c r="N5" s="486"/>
      <c r="U5" s="49"/>
      <c r="V5" s="49"/>
      <c r="W5" s="557" t="s">
        <v>160</v>
      </c>
      <c r="X5" s="558"/>
      <c r="Z5" s="313">
        <f>IF(F5="",1,0)</f>
        <v>1</v>
      </c>
      <c r="AA5" s="313" t="s">
        <v>280</v>
      </c>
      <c r="AB5" s="313" t="s">
        <v>281</v>
      </c>
    </row>
    <row r="6" spans="2:28" ht="43.5" customHeight="1">
      <c r="B6" s="313">
        <v>2</v>
      </c>
      <c r="C6" s="566" t="s">
        <v>161</v>
      </c>
      <c r="D6" s="566"/>
      <c r="E6" s="566"/>
      <c r="F6" s="505"/>
      <c r="G6" s="505"/>
      <c r="H6" s="505"/>
      <c r="I6" s="505"/>
      <c r="J6" s="505"/>
      <c r="K6" s="505"/>
      <c r="L6" s="505"/>
      <c r="M6" s="505"/>
      <c r="N6" s="505"/>
      <c r="U6" s="46"/>
      <c r="V6" s="46"/>
      <c r="W6" s="559" t="s">
        <v>162</v>
      </c>
      <c r="X6" s="560"/>
      <c r="Z6" s="313">
        <f>IF(F6="",1,0)</f>
        <v>1</v>
      </c>
      <c r="AA6" s="313" t="s">
        <v>280</v>
      </c>
      <c r="AB6" s="313" t="s">
        <v>281</v>
      </c>
    </row>
    <row r="7" spans="2:28" ht="15" customHeight="1">
      <c r="C7" s="364"/>
      <c r="D7" s="364"/>
      <c r="E7" s="364"/>
      <c r="U7" s="467"/>
      <c r="V7" s="468"/>
      <c r="W7" s="468"/>
      <c r="X7" s="469"/>
      <c r="Z7" s="313"/>
      <c r="AA7" s="313"/>
      <c r="AB7" s="313"/>
    </row>
    <row r="8" spans="2:28" ht="15" customHeight="1">
      <c r="C8" s="364"/>
      <c r="D8" s="364"/>
      <c r="E8" s="364"/>
      <c r="U8" s="470"/>
      <c r="V8" s="471"/>
      <c r="W8" s="471"/>
      <c r="X8" s="472"/>
      <c r="Z8" s="313"/>
      <c r="AA8" s="313"/>
      <c r="AB8" s="313"/>
    </row>
    <row r="9" spans="2:28" ht="15" customHeight="1">
      <c r="B9" s="313">
        <v>3</v>
      </c>
      <c r="C9" s="566" t="s">
        <v>510</v>
      </c>
      <c r="D9" s="566"/>
      <c r="E9" s="566"/>
      <c r="F9" s="505"/>
      <c r="G9" s="505"/>
      <c r="H9" s="486"/>
      <c r="I9" s="486"/>
      <c r="J9" s="486"/>
      <c r="K9" s="486"/>
      <c r="L9" s="486"/>
      <c r="M9" s="486"/>
      <c r="N9" s="486"/>
      <c r="U9" s="46"/>
      <c r="V9" s="46"/>
      <c r="W9" s="559" t="s">
        <v>511</v>
      </c>
      <c r="X9" s="560"/>
      <c r="Z9" s="313">
        <f>IF(F9="",1,0)</f>
        <v>1</v>
      </c>
      <c r="AA9" s="313" t="s">
        <v>280</v>
      </c>
      <c r="AB9" s="313" t="s">
        <v>281</v>
      </c>
    </row>
    <row r="10" spans="2:28" ht="15" customHeight="1">
      <c r="B10" s="313">
        <v>4</v>
      </c>
      <c r="C10" s="566" t="s">
        <v>512</v>
      </c>
      <c r="D10" s="566"/>
      <c r="E10" s="566"/>
      <c r="F10" s="505"/>
      <c r="G10" s="505"/>
      <c r="H10" s="486"/>
      <c r="I10" s="486"/>
      <c r="J10" s="486"/>
      <c r="K10" s="486"/>
      <c r="L10" s="486"/>
      <c r="M10" s="486"/>
      <c r="N10" s="486"/>
      <c r="U10" s="46"/>
      <c r="V10" s="46"/>
      <c r="W10" s="559" t="s">
        <v>513</v>
      </c>
      <c r="X10" s="560"/>
      <c r="Z10" s="313">
        <f>IF(F10="",1,0)</f>
        <v>1</v>
      </c>
      <c r="AA10" s="313" t="s">
        <v>280</v>
      </c>
      <c r="AB10" s="313" t="s">
        <v>281</v>
      </c>
    </row>
    <row r="11" spans="2:28" ht="15" customHeight="1">
      <c r="B11" s="420">
        <v>5</v>
      </c>
      <c r="C11" s="569" t="s">
        <v>514</v>
      </c>
      <c r="D11" s="569"/>
      <c r="E11" s="569"/>
      <c r="F11" s="486"/>
      <c r="G11" s="486"/>
      <c r="H11" s="486"/>
      <c r="I11" s="486"/>
      <c r="J11" s="486"/>
      <c r="K11" s="486"/>
      <c r="L11" s="486"/>
      <c r="M11" s="486"/>
      <c r="N11" s="486"/>
      <c r="U11" s="432"/>
      <c r="V11" s="439"/>
      <c r="W11" s="439"/>
      <c r="X11" s="433"/>
      <c r="Z11" s="313"/>
      <c r="AA11" s="313"/>
      <c r="AB11" s="313"/>
    </row>
    <row r="12" spans="2:28" ht="15" customHeight="1">
      <c r="B12" s="421"/>
      <c r="C12" s="565" t="s">
        <v>515</v>
      </c>
      <c r="D12" s="565"/>
      <c r="E12" s="565"/>
      <c r="F12" s="505"/>
      <c r="G12" s="505"/>
      <c r="H12" s="486"/>
      <c r="I12" s="486"/>
      <c r="J12" s="486"/>
      <c r="K12" s="486"/>
      <c r="L12" s="486"/>
      <c r="M12" s="486"/>
      <c r="N12" s="486"/>
      <c r="U12" s="46"/>
      <c r="V12" s="46"/>
      <c r="W12" s="559" t="s">
        <v>516</v>
      </c>
      <c r="X12" s="560"/>
      <c r="Z12" s="313">
        <f>IF(F12="",1,0)</f>
        <v>1</v>
      </c>
      <c r="AA12" s="313" t="s">
        <v>311</v>
      </c>
      <c r="AB12" s="313" t="s">
        <v>281</v>
      </c>
    </row>
    <row r="13" spans="2:28" ht="15" customHeight="1">
      <c r="B13" s="421"/>
      <c r="C13" s="565" t="s">
        <v>517</v>
      </c>
      <c r="D13" s="565"/>
      <c r="E13" s="565"/>
      <c r="F13" s="505"/>
      <c r="G13" s="505"/>
      <c r="H13" s="486"/>
      <c r="I13" s="486"/>
      <c r="J13" s="486"/>
      <c r="K13" s="486"/>
      <c r="L13" s="486"/>
      <c r="M13" s="486"/>
      <c r="N13" s="486"/>
      <c r="U13" s="46"/>
      <c r="V13" s="46"/>
      <c r="W13" s="559" t="s">
        <v>518</v>
      </c>
      <c r="X13" s="560"/>
      <c r="Z13" s="313">
        <f>IF(F13="",1,0)</f>
        <v>1</v>
      </c>
      <c r="AA13" s="313" t="s">
        <v>311</v>
      </c>
      <c r="AB13" s="313" t="s">
        <v>281</v>
      </c>
    </row>
    <row r="14" spans="2:28" ht="15" customHeight="1">
      <c r="B14" s="421"/>
      <c r="C14" s="565" t="s">
        <v>519</v>
      </c>
      <c r="D14" s="565"/>
      <c r="E14" s="565"/>
      <c r="F14" s="505"/>
      <c r="G14" s="505"/>
      <c r="H14" s="486"/>
      <c r="I14" s="486"/>
      <c r="J14" s="486"/>
      <c r="K14" s="486"/>
      <c r="L14" s="486"/>
      <c r="M14" s="486"/>
      <c r="N14" s="486"/>
      <c r="U14" s="46"/>
      <c r="V14" s="46"/>
      <c r="W14" s="559" t="s">
        <v>520</v>
      </c>
      <c r="X14" s="560"/>
      <c r="Z14" s="313">
        <f>IF(F14="",1,0)</f>
        <v>1</v>
      </c>
      <c r="AA14" s="313" t="s">
        <v>311</v>
      </c>
      <c r="AB14" s="313" t="s">
        <v>281</v>
      </c>
    </row>
    <row r="15" spans="2:28" ht="15" customHeight="1">
      <c r="B15" s="422"/>
      <c r="C15" s="565" t="s">
        <v>521</v>
      </c>
      <c r="D15" s="565"/>
      <c r="E15" s="565"/>
      <c r="F15" s="505"/>
      <c r="G15" s="505"/>
      <c r="H15" s="486"/>
      <c r="I15" s="486"/>
      <c r="J15" s="486"/>
      <c r="K15" s="486"/>
      <c r="L15" s="486"/>
      <c r="M15" s="486"/>
      <c r="N15" s="486"/>
      <c r="U15" s="46"/>
      <c r="V15" s="46"/>
      <c r="W15" s="559" t="s">
        <v>521</v>
      </c>
      <c r="X15" s="560"/>
      <c r="Z15" s="313">
        <f>IF(F15="",1,0)</f>
        <v>1</v>
      </c>
      <c r="AA15" s="313" t="s">
        <v>311</v>
      </c>
      <c r="AB15" s="313" t="s">
        <v>281</v>
      </c>
    </row>
    <row r="16" spans="2:28" s="45" customFormat="1" ht="15.75" customHeight="1">
      <c r="C16" s="86"/>
      <c r="E16" s="44"/>
      <c r="U16" s="572"/>
      <c r="V16" s="572"/>
      <c r="W16" s="572"/>
      <c r="X16" s="572"/>
      <c r="Z16" s="353"/>
      <c r="AA16" s="353"/>
      <c r="AB16" s="353"/>
    </row>
    <row r="17" spans="2:28" s="45" customFormat="1" ht="15.75" customHeight="1">
      <c r="C17" s="86"/>
      <c r="E17" s="44"/>
      <c r="U17" s="572" t="s">
        <v>154</v>
      </c>
      <c r="V17" s="572"/>
      <c r="W17" s="572"/>
      <c r="X17" s="572"/>
      <c r="Z17" s="353"/>
      <c r="AA17" s="353"/>
      <c r="AB17" s="353"/>
    </row>
    <row r="18" spans="2:28" s="45" customFormat="1" ht="15.75" customHeight="1">
      <c r="C18" s="534" t="s">
        <v>313</v>
      </c>
      <c r="D18" s="534"/>
      <c r="E18" s="534"/>
      <c r="F18" s="534"/>
      <c r="G18" s="534"/>
      <c r="H18" s="534"/>
      <c r="I18" s="534"/>
      <c r="J18" s="534"/>
      <c r="K18" s="534"/>
      <c r="L18" s="534"/>
      <c r="M18" s="534"/>
      <c r="N18" s="534"/>
      <c r="U18" s="572"/>
      <c r="V18" s="572"/>
      <c r="W18" s="572"/>
      <c r="X18" s="572"/>
      <c r="Z18" s="353"/>
      <c r="AA18" s="353"/>
      <c r="AB18" s="353"/>
    </row>
    <row r="19" spans="2:28" ht="142.5" customHeight="1">
      <c r="B19" s="313">
        <v>6</v>
      </c>
      <c r="C19" s="569" t="s">
        <v>422</v>
      </c>
      <c r="D19" s="569"/>
      <c r="E19" s="569"/>
      <c r="F19" s="505"/>
      <c r="G19" s="505"/>
      <c r="H19" s="505"/>
      <c r="I19" s="505"/>
      <c r="J19" s="505"/>
      <c r="K19" s="505"/>
      <c r="L19" s="505"/>
      <c r="M19" s="505"/>
      <c r="N19" s="505"/>
      <c r="U19" s="46"/>
      <c r="V19" s="46"/>
      <c r="W19" s="559" t="s">
        <v>522</v>
      </c>
      <c r="X19" s="560"/>
      <c r="Z19" s="313">
        <f>IF(F19="",1,0)</f>
        <v>1</v>
      </c>
      <c r="AA19" s="313" t="s">
        <v>311</v>
      </c>
      <c r="AB19" s="313" t="s">
        <v>281</v>
      </c>
    </row>
    <row r="20" spans="2:28" ht="15.6" customHeight="1">
      <c r="B20" s="52"/>
      <c r="C20" s="311"/>
      <c r="D20" s="311"/>
      <c r="E20" s="311"/>
      <c r="F20" s="311"/>
      <c r="G20" s="311"/>
      <c r="H20" s="311"/>
      <c r="I20" s="311"/>
      <c r="J20" s="311"/>
      <c r="K20" s="311"/>
      <c r="L20" s="311"/>
      <c r="M20" s="311"/>
      <c r="N20" s="311"/>
      <c r="U20" s="467"/>
      <c r="V20" s="468"/>
      <c r="W20" s="468"/>
      <c r="X20" s="469"/>
      <c r="Z20" s="313"/>
      <c r="AA20" s="313"/>
      <c r="AB20" s="313"/>
    </row>
    <row r="21" spans="2:28" ht="15.6" customHeight="1">
      <c r="B21" s="52"/>
      <c r="C21" s="429" t="s">
        <v>523</v>
      </c>
      <c r="D21" s="430"/>
      <c r="E21" s="430"/>
      <c r="F21" s="430"/>
      <c r="G21" s="430"/>
      <c r="H21" s="430"/>
      <c r="I21" s="430"/>
      <c r="J21" s="430"/>
      <c r="K21" s="430"/>
      <c r="L21" s="430"/>
      <c r="M21" s="430"/>
      <c r="N21" s="430"/>
      <c r="O21" s="430"/>
      <c r="P21" s="430"/>
      <c r="Q21" s="430"/>
      <c r="R21" s="431"/>
      <c r="U21" s="470"/>
      <c r="V21" s="471"/>
      <c r="W21" s="471"/>
      <c r="X21" s="472"/>
      <c r="Z21" s="313"/>
      <c r="AA21" s="313"/>
      <c r="AB21" s="313"/>
    </row>
    <row r="22" spans="2:28" ht="21.6" customHeight="1">
      <c r="B22" s="420">
        <v>7</v>
      </c>
      <c r="C22" s="570" t="s">
        <v>524</v>
      </c>
      <c r="D22" s="571"/>
      <c r="E22" s="571"/>
      <c r="F22" s="571"/>
      <c r="G22" s="571"/>
      <c r="H22" s="571"/>
      <c r="I22" s="571"/>
      <c r="J22" s="571"/>
      <c r="K22" s="571"/>
      <c r="L22" s="571"/>
      <c r="M22" s="571"/>
      <c r="N22" s="571"/>
      <c r="O22" s="571"/>
      <c r="P22" s="571"/>
      <c r="Q22" s="571"/>
      <c r="R22" s="571"/>
      <c r="U22" s="61" t="b">
        <v>0</v>
      </c>
      <c r="V22" s="46"/>
      <c r="W22" s="559" t="s">
        <v>525</v>
      </c>
      <c r="X22" s="560"/>
      <c r="Z22" s="313"/>
      <c r="AA22" s="313"/>
      <c r="AB22" s="313"/>
    </row>
    <row r="23" spans="2:28" ht="14.45" customHeight="1">
      <c r="B23" s="421"/>
      <c r="C23" s="263"/>
      <c r="D23" s="348"/>
      <c r="E23" s="348"/>
      <c r="F23" s="348"/>
      <c r="G23" s="348"/>
      <c r="H23" s="348"/>
      <c r="I23" s="348"/>
      <c r="J23" s="348"/>
      <c r="K23" s="348"/>
      <c r="L23" s="348"/>
      <c r="M23" s="348"/>
      <c r="N23" s="348"/>
      <c r="O23" s="348"/>
      <c r="P23" s="348"/>
      <c r="Q23" s="348"/>
      <c r="R23" s="348"/>
      <c r="U23" s="212"/>
      <c r="V23" s="45"/>
      <c r="W23" s="84"/>
      <c r="X23" s="84"/>
      <c r="Z23" s="313"/>
      <c r="AA23" s="313"/>
      <c r="AB23" s="313"/>
    </row>
    <row r="24" spans="2:28" s="1" customFormat="1" ht="45">
      <c r="B24" s="421"/>
      <c r="C24" s="1" t="s">
        <v>526</v>
      </c>
      <c r="D24" s="75" t="s">
        <v>527</v>
      </c>
      <c r="E24" s="75" t="s">
        <v>528</v>
      </c>
      <c r="F24" s="1" t="s">
        <v>529</v>
      </c>
      <c r="G24" s="1" t="s">
        <v>530</v>
      </c>
      <c r="H24" s="1" t="s">
        <v>531</v>
      </c>
      <c r="I24" s="1" t="s">
        <v>532</v>
      </c>
      <c r="J24" s="1" t="s">
        <v>533</v>
      </c>
      <c r="K24" s="1" t="s">
        <v>534</v>
      </c>
      <c r="L24" s="1" t="s">
        <v>535</v>
      </c>
      <c r="M24" s="1" t="s">
        <v>536</v>
      </c>
      <c r="N24" s="1" t="s">
        <v>537</v>
      </c>
      <c r="O24" s="1" t="s">
        <v>538</v>
      </c>
      <c r="P24" s="1" t="s">
        <v>539</v>
      </c>
      <c r="Q24" s="1" t="s">
        <v>540</v>
      </c>
      <c r="R24" s="1" t="s">
        <v>541</v>
      </c>
      <c r="Z24" s="57"/>
      <c r="AA24" s="57"/>
      <c r="AB24" s="57"/>
    </row>
    <row r="25" spans="2:28" s="1" customFormat="1">
      <c r="B25" s="421"/>
      <c r="C25" s="7"/>
      <c r="D25" s="248"/>
      <c r="E25" s="248"/>
      <c r="F25" s="363"/>
      <c r="G25" s="363"/>
      <c r="H25" s="363"/>
      <c r="I25" s="7"/>
      <c r="J25" s="7"/>
      <c r="K25" s="363"/>
      <c r="L25" s="363"/>
      <c r="M25" s="363"/>
      <c r="N25" s="363"/>
      <c r="O25" s="7"/>
      <c r="P25" s="363"/>
      <c r="Q25" s="363"/>
      <c r="R25" s="363"/>
      <c r="Z25" s="57">
        <f>IF(Table6[[#This Row],[Vehicle Type]]="",1,0)</f>
        <v>1</v>
      </c>
      <c r="AA25" s="57" t="s">
        <v>280</v>
      </c>
      <c r="AB25" s="57" t="s">
        <v>281</v>
      </c>
    </row>
    <row r="26" spans="2:28" s="1" customFormat="1">
      <c r="B26" s="421"/>
      <c r="C26" s="7"/>
      <c r="D26" s="248"/>
      <c r="E26" s="248"/>
      <c r="F26" s="363"/>
      <c r="G26" s="363"/>
      <c r="H26" s="363"/>
      <c r="I26" s="7"/>
      <c r="J26" s="7"/>
      <c r="K26" s="363"/>
      <c r="L26" s="363"/>
      <c r="M26" s="363"/>
      <c r="N26" s="363"/>
      <c r="O26" s="7"/>
      <c r="P26" s="363"/>
      <c r="Q26" s="363"/>
      <c r="R26" s="363"/>
      <c r="Z26" s="57"/>
      <c r="AA26" s="57"/>
      <c r="AB26" s="57"/>
    </row>
    <row r="27" spans="2:28" s="1" customFormat="1">
      <c r="B27" s="421"/>
      <c r="C27" s="7"/>
      <c r="D27" s="248"/>
      <c r="E27" s="248"/>
      <c r="F27" s="363"/>
      <c r="G27" s="363"/>
      <c r="H27" s="363"/>
      <c r="I27" s="7"/>
      <c r="J27" s="7"/>
      <c r="K27" s="363"/>
      <c r="L27" s="363"/>
      <c r="M27" s="363"/>
      <c r="N27" s="363"/>
      <c r="O27" s="7"/>
      <c r="P27" s="363"/>
      <c r="Q27" s="363"/>
      <c r="R27" s="363"/>
      <c r="Z27" s="57"/>
      <c r="AA27" s="57"/>
      <c r="AB27" s="57"/>
    </row>
    <row r="28" spans="2:28" s="1" customFormat="1">
      <c r="B28" s="421"/>
      <c r="C28" s="7"/>
      <c r="D28" s="248"/>
      <c r="E28" s="248"/>
      <c r="F28" s="363"/>
      <c r="G28" s="363"/>
      <c r="H28" s="363"/>
      <c r="I28" s="7"/>
      <c r="J28" s="7"/>
      <c r="K28" s="363"/>
      <c r="L28" s="363"/>
      <c r="M28" s="363"/>
      <c r="N28" s="363"/>
      <c r="O28" s="7"/>
      <c r="P28" s="363"/>
      <c r="Q28" s="363"/>
      <c r="R28" s="363"/>
      <c r="Z28" s="57"/>
      <c r="AA28" s="57"/>
      <c r="AB28" s="57"/>
    </row>
    <row r="29" spans="2:28" s="1" customFormat="1">
      <c r="B29" s="421"/>
      <c r="C29" s="7"/>
      <c r="D29" s="248"/>
      <c r="E29" s="248"/>
      <c r="F29" s="363"/>
      <c r="G29" s="363"/>
      <c r="H29" s="363"/>
      <c r="I29" s="7"/>
      <c r="J29" s="7"/>
      <c r="K29" s="363"/>
      <c r="L29" s="363"/>
      <c r="M29" s="363"/>
      <c r="N29" s="363"/>
      <c r="O29" s="7"/>
      <c r="P29" s="363"/>
      <c r="Q29" s="363"/>
      <c r="R29" s="363"/>
      <c r="Z29" s="57"/>
      <c r="AA29" s="57"/>
      <c r="AB29" s="57"/>
    </row>
    <row r="30" spans="2:28" s="1" customFormat="1">
      <c r="B30" s="421"/>
      <c r="C30" s="7"/>
      <c r="D30" s="248"/>
      <c r="E30" s="248"/>
      <c r="F30" s="363"/>
      <c r="G30" s="363"/>
      <c r="H30" s="363"/>
      <c r="I30" s="7"/>
      <c r="J30" s="7"/>
      <c r="K30" s="363"/>
      <c r="L30" s="363"/>
      <c r="M30" s="363"/>
      <c r="N30" s="363"/>
      <c r="O30" s="7"/>
      <c r="P30" s="363"/>
      <c r="Q30" s="363"/>
      <c r="R30" s="363"/>
      <c r="Z30" s="57"/>
      <c r="AA30" s="57"/>
      <c r="AB30" s="57"/>
    </row>
    <row r="31" spans="2:28" s="1" customFormat="1">
      <c r="B31" s="421"/>
      <c r="C31" s="7"/>
      <c r="D31" s="248"/>
      <c r="E31" s="248"/>
      <c r="F31" s="363"/>
      <c r="G31" s="363"/>
      <c r="H31" s="363"/>
      <c r="I31" s="7"/>
      <c r="J31" s="7"/>
      <c r="K31" s="363"/>
      <c r="L31" s="363"/>
      <c r="M31" s="363"/>
      <c r="N31" s="363"/>
      <c r="O31" s="7"/>
      <c r="P31" s="363"/>
      <c r="Q31" s="363"/>
      <c r="R31" s="363"/>
      <c r="Z31" s="57"/>
      <c r="AA31" s="57"/>
      <c r="AB31" s="57"/>
    </row>
    <row r="32" spans="2:28" s="1" customFormat="1">
      <c r="B32" s="421"/>
      <c r="C32" s="7"/>
      <c r="D32" s="248"/>
      <c r="E32" s="248"/>
      <c r="F32" s="363"/>
      <c r="G32" s="363"/>
      <c r="H32" s="363"/>
      <c r="I32" s="7"/>
      <c r="J32" s="7"/>
      <c r="K32" s="363"/>
      <c r="L32" s="363"/>
      <c r="M32" s="363"/>
      <c r="N32" s="363"/>
      <c r="O32" s="7"/>
      <c r="P32" s="363"/>
      <c r="Q32" s="363"/>
      <c r="R32" s="363"/>
      <c r="Z32" s="57"/>
      <c r="AA32" s="57"/>
      <c r="AB32" s="57"/>
    </row>
    <row r="33" spans="2:28">
      <c r="B33" s="421"/>
      <c r="C33" s="6"/>
      <c r="D33" s="249"/>
      <c r="E33" s="249"/>
      <c r="F33" s="8"/>
      <c r="G33" s="8"/>
      <c r="H33" s="8"/>
      <c r="I33" s="6"/>
      <c r="J33" s="6"/>
      <c r="K33" s="8"/>
      <c r="L33" s="8"/>
      <c r="M33" s="8"/>
      <c r="N33" s="8"/>
      <c r="O33" s="6"/>
      <c r="P33" s="8"/>
      <c r="Q33" s="8"/>
      <c r="R33" s="8"/>
      <c r="Z33" s="313"/>
      <c r="AA33" s="313"/>
      <c r="AB33" s="313"/>
    </row>
    <row r="34" spans="2:28">
      <c r="B34" s="421"/>
      <c r="C34" s="6"/>
      <c r="D34" s="249"/>
      <c r="E34" s="249"/>
      <c r="F34" s="8"/>
      <c r="G34" s="8"/>
      <c r="H34" s="8"/>
      <c r="I34" s="6"/>
      <c r="J34" s="6"/>
      <c r="K34" s="8"/>
      <c r="L34" s="8"/>
      <c r="M34" s="8"/>
      <c r="N34" s="8"/>
      <c r="O34" s="6"/>
      <c r="P34" s="8"/>
      <c r="Q34" s="8"/>
      <c r="R34" s="8"/>
      <c r="Z34" s="313"/>
      <c r="AA34" s="313"/>
      <c r="AB34" s="313"/>
    </row>
    <row r="35" spans="2:28">
      <c r="B35" s="421"/>
      <c r="C35" s="6"/>
      <c r="D35" s="249"/>
      <c r="E35" s="249"/>
      <c r="F35" s="8"/>
      <c r="G35" s="8"/>
      <c r="H35" s="8"/>
      <c r="I35" s="6"/>
      <c r="J35" s="6"/>
      <c r="K35" s="8"/>
      <c r="L35" s="8"/>
      <c r="M35" s="8"/>
      <c r="N35" s="8"/>
      <c r="O35" s="6"/>
      <c r="P35" s="8"/>
      <c r="Q35" s="8"/>
      <c r="R35" s="8"/>
      <c r="Z35" s="313"/>
      <c r="AA35" s="313"/>
      <c r="AB35" s="313"/>
    </row>
    <row r="36" spans="2:28">
      <c r="B36" s="421"/>
      <c r="C36" s="6"/>
      <c r="D36" s="249"/>
      <c r="E36" s="249"/>
      <c r="F36" s="8"/>
      <c r="G36" s="8"/>
      <c r="H36" s="8"/>
      <c r="I36" s="6"/>
      <c r="J36" s="6"/>
      <c r="K36" s="8"/>
      <c r="L36" s="8"/>
      <c r="M36" s="8"/>
      <c r="N36" s="8"/>
      <c r="O36" s="6"/>
      <c r="P36" s="8"/>
      <c r="Q36" s="8"/>
      <c r="R36" s="8"/>
      <c r="Z36" s="313"/>
      <c r="AA36" s="313"/>
      <c r="AB36" s="313"/>
    </row>
    <row r="37" spans="2:28">
      <c r="B37" s="421"/>
      <c r="C37" s="6"/>
      <c r="D37" s="249"/>
      <c r="E37" s="249"/>
      <c r="F37" s="8"/>
      <c r="G37" s="8"/>
      <c r="H37" s="8"/>
      <c r="I37" s="6"/>
      <c r="J37" s="6"/>
      <c r="K37" s="8"/>
      <c r="L37" s="8"/>
      <c r="M37" s="8"/>
      <c r="N37" s="8"/>
      <c r="O37" s="6"/>
      <c r="P37" s="8"/>
      <c r="Q37" s="8"/>
      <c r="R37" s="8"/>
      <c r="Z37" s="313"/>
      <c r="AA37" s="313"/>
      <c r="AB37" s="313"/>
    </row>
    <row r="38" spans="2:28">
      <c r="B38" s="421"/>
      <c r="C38" s="6"/>
      <c r="D38" s="249"/>
      <c r="E38" s="249"/>
      <c r="F38" s="8"/>
      <c r="G38" s="8"/>
      <c r="H38" s="8"/>
      <c r="I38" s="6"/>
      <c r="J38" s="6"/>
      <c r="K38" s="8"/>
      <c r="L38" s="8"/>
      <c r="M38" s="8"/>
      <c r="N38" s="8"/>
      <c r="O38" s="6"/>
      <c r="P38" s="8"/>
      <c r="Q38" s="8"/>
      <c r="R38" s="8"/>
      <c r="Z38" s="313"/>
      <c r="AA38" s="313"/>
      <c r="AB38" s="313"/>
    </row>
    <row r="39" spans="2:28">
      <c r="B39" s="421"/>
      <c r="C39" s="6"/>
      <c r="D39" s="249"/>
      <c r="E39" s="249"/>
      <c r="F39" s="8"/>
      <c r="G39" s="8"/>
      <c r="H39" s="8"/>
      <c r="I39" s="6"/>
      <c r="J39" s="6"/>
      <c r="K39" s="8"/>
      <c r="L39" s="8"/>
      <c r="M39" s="8"/>
      <c r="N39" s="8"/>
      <c r="O39" s="6"/>
      <c r="P39" s="8"/>
      <c r="Q39" s="8"/>
      <c r="R39" s="8"/>
      <c r="Z39" s="313"/>
      <c r="AA39" s="313"/>
      <c r="AB39" s="313"/>
    </row>
    <row r="40" spans="2:28">
      <c r="B40" s="421"/>
      <c r="C40" s="6"/>
      <c r="D40" s="249"/>
      <c r="E40" s="249"/>
      <c r="F40" s="8"/>
      <c r="G40" s="8"/>
      <c r="H40" s="8"/>
      <c r="I40" s="6"/>
      <c r="J40" s="6"/>
      <c r="K40" s="8"/>
      <c r="L40" s="8"/>
      <c r="M40" s="8"/>
      <c r="N40" s="8"/>
      <c r="O40" s="6"/>
      <c r="P40" s="8"/>
      <c r="Q40" s="8"/>
      <c r="R40" s="8"/>
      <c r="Z40" s="313"/>
      <c r="AA40" s="313"/>
      <c r="AB40" s="313"/>
    </row>
    <row r="41" spans="2:28">
      <c r="B41" s="421"/>
      <c r="C41" s="6"/>
      <c r="D41" s="249"/>
      <c r="E41" s="249"/>
      <c r="F41" s="8"/>
      <c r="G41" s="8"/>
      <c r="H41" s="8"/>
      <c r="I41" s="6"/>
      <c r="J41" s="6"/>
      <c r="K41" s="8"/>
      <c r="L41" s="8"/>
      <c r="M41" s="8"/>
      <c r="N41" s="8"/>
      <c r="O41" s="6"/>
      <c r="P41" s="8"/>
      <c r="Q41" s="8"/>
      <c r="R41" s="8"/>
      <c r="Z41" s="313"/>
      <c r="AA41" s="313"/>
      <c r="AB41" s="313"/>
    </row>
    <row r="42" spans="2:28">
      <c r="B42" s="421"/>
      <c r="C42" s="6"/>
      <c r="D42" s="249"/>
      <c r="E42" s="249"/>
      <c r="F42" s="8"/>
      <c r="G42" s="8"/>
      <c r="H42" s="8"/>
      <c r="I42" s="6"/>
      <c r="J42" s="6"/>
      <c r="K42" s="8"/>
      <c r="L42" s="8"/>
      <c r="M42" s="8"/>
      <c r="N42" s="8"/>
      <c r="O42" s="6"/>
      <c r="P42" s="8"/>
      <c r="Q42" s="8"/>
      <c r="R42" s="8"/>
      <c r="Z42" s="313"/>
      <c r="AA42" s="313"/>
      <c r="AB42" s="313"/>
    </row>
    <row r="43" spans="2:28">
      <c r="B43" s="421"/>
      <c r="C43" s="6"/>
      <c r="D43" s="249"/>
      <c r="E43" s="249"/>
      <c r="F43" s="8"/>
      <c r="G43" s="8"/>
      <c r="H43" s="8"/>
      <c r="I43" s="6"/>
      <c r="J43" s="6"/>
      <c r="K43" s="8"/>
      <c r="L43" s="8"/>
      <c r="M43" s="8"/>
      <c r="N43" s="8"/>
      <c r="O43" s="6"/>
      <c r="P43" s="8"/>
      <c r="Q43" s="8"/>
      <c r="R43" s="8"/>
      <c r="Z43" s="313"/>
      <c r="AA43" s="313"/>
      <c r="AB43" s="313"/>
    </row>
    <row r="44" spans="2:28">
      <c r="B44" s="422"/>
      <c r="C44" s="6"/>
      <c r="D44" s="249"/>
      <c r="E44" s="249"/>
      <c r="F44" s="8"/>
      <c r="G44" s="8"/>
      <c r="H44" s="8"/>
      <c r="I44" s="6"/>
      <c r="J44" s="6"/>
      <c r="K44" s="8"/>
      <c r="L44" s="8"/>
      <c r="M44" s="8"/>
      <c r="N44" s="8"/>
      <c r="O44" s="6"/>
      <c r="P44" s="8"/>
      <c r="Q44" s="8"/>
      <c r="R44" s="8"/>
      <c r="Z44" s="313"/>
      <c r="AA44" s="313"/>
      <c r="AB44" s="313"/>
    </row>
    <row r="45" spans="2:28">
      <c r="Z45" s="313"/>
      <c r="AA45" s="313"/>
      <c r="AB45" s="313"/>
    </row>
    <row r="47" spans="2:28" ht="15" customHeight="1">
      <c r="B47" s="403" t="s">
        <v>151</v>
      </c>
      <c r="C47" s="403"/>
      <c r="D47" s="403"/>
      <c r="E47" s="403"/>
      <c r="F47" s="403"/>
      <c r="G47" s="403"/>
      <c r="H47" s="403"/>
      <c r="I47" s="403"/>
      <c r="J47" s="403"/>
      <c r="K47" s="403"/>
      <c r="L47" s="403"/>
      <c r="M47" s="403"/>
      <c r="N47" s="403"/>
      <c r="O47" s="403"/>
      <c r="P47" s="403"/>
      <c r="Q47" s="403"/>
      <c r="R47" s="403"/>
    </row>
    <row r="48" spans="2:28" ht="15" customHeight="1">
      <c r="B48" s="403"/>
      <c r="C48" s="403"/>
      <c r="D48" s="403"/>
      <c r="E48" s="403"/>
      <c r="F48" s="403"/>
      <c r="G48" s="403"/>
      <c r="H48" s="403"/>
      <c r="I48" s="403"/>
      <c r="J48" s="403"/>
      <c r="K48" s="403"/>
      <c r="L48" s="403"/>
      <c r="M48" s="403"/>
      <c r="N48" s="403"/>
      <c r="O48" s="403"/>
      <c r="P48" s="403"/>
      <c r="Q48" s="403"/>
      <c r="R48" s="403"/>
    </row>
    <row r="49" spans="26:27">
      <c r="Z49" s="194" t="s">
        <v>316</v>
      </c>
      <c r="AA49" t="s">
        <v>317</v>
      </c>
    </row>
    <row r="50" spans="26:27">
      <c r="Z50" s="195" t="s">
        <v>311</v>
      </c>
      <c r="AA50">
        <v>6</v>
      </c>
    </row>
    <row r="51" spans="26:27">
      <c r="Z51" s="163" t="s">
        <v>281</v>
      </c>
      <c r="AA51">
        <v>6</v>
      </c>
    </row>
    <row r="52" spans="26:27">
      <c r="Z52" s="195" t="s">
        <v>280</v>
      </c>
      <c r="AA52">
        <v>6</v>
      </c>
    </row>
    <row r="53" spans="26:27">
      <c r="Z53" s="163" t="s">
        <v>281</v>
      </c>
      <c r="AA53">
        <v>6</v>
      </c>
    </row>
    <row r="54" spans="26:27">
      <c r="Z54" s="195" t="s">
        <v>318</v>
      </c>
    </row>
    <row r="55" spans="26:27">
      <c r="Z55" s="163" t="s">
        <v>318</v>
      </c>
    </row>
    <row r="56" spans="26:27">
      <c r="Z56" s="195" t="s">
        <v>319</v>
      </c>
      <c r="AA56">
        <v>12</v>
      </c>
    </row>
    <row r="58" spans="26:27">
      <c r="Z58" t="s">
        <v>270</v>
      </c>
      <c r="AA58" s="176">
        <f>SUM(Z25,Z9:Z10,Z5:Z6)</f>
        <v>5</v>
      </c>
    </row>
    <row r="59" spans="26:27">
      <c r="Z59" s="186" t="s">
        <v>271</v>
      </c>
      <c r="AA59" s="176">
        <v>0</v>
      </c>
    </row>
    <row r="60" spans="26:27">
      <c r="AA60" s="176">
        <f>SUM(AA58:AA59)</f>
        <v>5</v>
      </c>
    </row>
    <row r="62" spans="26:27">
      <c r="Z62" t="s">
        <v>273</v>
      </c>
      <c r="AA62">
        <f>SUM(Z19,Z12:Z15)</f>
        <v>5</v>
      </c>
    </row>
    <row r="63" spans="26:27">
      <c r="AA63" s="161">
        <f>SUM(AA62:AA62)</f>
        <v>5</v>
      </c>
    </row>
  </sheetData>
  <sheetProtection algorithmName="SHA-512" hashValue="P1RrfqC4cugd3fri/pcTO1Ua7LrSR97uzmMKweqJxsgwHzOmxn5r2/XuvFemBtJnJ/jsBakhH6cTeAIFiHITxQ==" saltValue="1gDE0AiAsh9xsB7f/DUtbQ==" spinCount="100000" sheet="1" selectLockedCells="1"/>
  <mergeCells count="47">
    <mergeCell ref="C22:R22"/>
    <mergeCell ref="C21:R21"/>
    <mergeCell ref="W10:X10"/>
    <mergeCell ref="W12:X12"/>
    <mergeCell ref="W13:X13"/>
    <mergeCell ref="W14:X14"/>
    <mergeCell ref="W15:X15"/>
    <mergeCell ref="W19:X19"/>
    <mergeCell ref="W22:X22"/>
    <mergeCell ref="U20:X21"/>
    <mergeCell ref="U17:X18"/>
    <mergeCell ref="U16:X16"/>
    <mergeCell ref="U11:X11"/>
    <mergeCell ref="C14:E14"/>
    <mergeCell ref="F11:G11"/>
    <mergeCell ref="H9:N15"/>
    <mergeCell ref="B11:B15"/>
    <mergeCell ref="B47:R48"/>
    <mergeCell ref="C11:E11"/>
    <mergeCell ref="C9:E9"/>
    <mergeCell ref="C10:E10"/>
    <mergeCell ref="F15:G15"/>
    <mergeCell ref="C19:E19"/>
    <mergeCell ref="F19:N19"/>
    <mergeCell ref="C15:E15"/>
    <mergeCell ref="F9:G9"/>
    <mergeCell ref="F10:G10"/>
    <mergeCell ref="F12:G12"/>
    <mergeCell ref="F13:G13"/>
    <mergeCell ref="F14:G14"/>
    <mergeCell ref="C18:N18"/>
    <mergeCell ref="B22:B44"/>
    <mergeCell ref="W4:X4"/>
    <mergeCell ref="U3:AB3"/>
    <mergeCell ref="C2:H2"/>
    <mergeCell ref="C12:E12"/>
    <mergeCell ref="C13:E13"/>
    <mergeCell ref="C4:N4"/>
    <mergeCell ref="W5:X5"/>
    <mergeCell ref="W6:X6"/>
    <mergeCell ref="W9:X9"/>
    <mergeCell ref="U7:X8"/>
    <mergeCell ref="C6:E6"/>
    <mergeCell ref="F6:N6"/>
    <mergeCell ref="C5:E5"/>
    <mergeCell ref="F5:G5"/>
    <mergeCell ref="H5:N5"/>
  </mergeCells>
  <dataValidations count="1">
    <dataValidation allowBlank="1" showInputMessage="1" showErrorMessage="1" prompt="Only transit related projects." sqref="F12:G12" xr:uid="{00000000-0002-0000-0600-000000000000}"/>
  </dataValidations>
  <pageMargins left="0.25" right="0.25" top="0.75" bottom="0.75" header="0.3" footer="0.3"/>
  <pageSetup scale="47" fitToHeight="0" orientation="landscape" horizontalDpi="4294967293" r:id="rId2"/>
  <headerFooter>
    <oddFooter>&amp;LProject Application Workbook for CMAQ/CRP, TAP-L and STP Shared Fund Applications&amp;R&amp;A - Page &amp;P of &amp;N</oddFooter>
  </headerFooter>
  <rowBreaks count="1" manualBreakCount="1">
    <brk id="20" max="16383" man="1"/>
  </rowBreaks>
  <drawing r:id="rId3"/>
  <legacyDrawing r:id="rId4"/>
  <mc:AlternateContent xmlns:mc="http://schemas.openxmlformats.org/markup-compatibility/2006">
    <mc:Choice Requires="x14">
      <controls>
        <mc:AlternateContent xmlns:mc="http://schemas.openxmlformats.org/markup-compatibility/2006">
          <mc:Choice Requires="x14">
            <control shapeId="23553" r:id="rId5" name="Check Box 1">
              <controlPr defaultSize="0" autoFill="0" autoLine="0" autoPict="0">
                <anchor moveWithCells="1">
                  <from>
                    <xdr:col>2</xdr:col>
                    <xdr:colOff>9525</xdr:colOff>
                    <xdr:row>21</xdr:row>
                    <xdr:rowOff>142875</xdr:rowOff>
                  </from>
                  <to>
                    <xdr:col>2</xdr:col>
                    <xdr:colOff>333375</xdr:colOff>
                    <xdr:row>23</xdr:row>
                    <xdr:rowOff>104775</xdr:rowOff>
                  </to>
                </anchor>
              </controlPr>
            </control>
          </mc:Choice>
        </mc:AlternateContent>
      </controls>
    </mc:Choice>
  </mc:AlternateContent>
  <tableParts count="1">
    <tablePart r:id="rId6"/>
  </tableParts>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0600-000001000000}">
          <x14:formula1>
            <xm:f>Dropdowns!$C$2:$C$14</xm:f>
          </x14:formula1>
          <xm:sqref>O25:O44</xm:sqref>
        </x14:dataValidation>
        <x14:dataValidation type="list" allowBlank="1" showInputMessage="1" showErrorMessage="1" promptTitle="Horsepower" prompt="Choose one" xr:uid="{00000000-0002-0000-0600-000002000000}">
          <x14:formula1>
            <xm:f>Dropdowns!$I$2:$I$19</xm:f>
          </x14:formula1>
          <xm:sqref>E25:E44</xm:sqref>
        </x14:dataValidation>
        <x14:dataValidation type="list" allowBlank="1" showInputMessage="1" showErrorMessage="1" promptTitle="Vehicle Size" prompt="Choose one" xr:uid="{00000000-0002-0000-0600-000003000000}">
          <x14:formula1>
            <xm:f>Dropdowns!$E$2:$E$11</xm:f>
          </x14:formula1>
          <xm:sqref>D25:D44</xm:sqref>
        </x14:dataValidation>
        <x14:dataValidation type="list" showInputMessage="1" showErrorMessage="1" promptTitle="Vehicle Type" prompt="choose one" xr:uid="{00000000-0002-0000-0600-000004000000}">
          <x14:formula1>
            <xm:f>Dropdowns!$A$2:$A$12</xm:f>
          </x14:formula1>
          <xm:sqref>C25:C44</xm:sqref>
        </x14:dataValidation>
        <x14:dataValidation type="list" allowBlank="1" showInputMessage="1" showErrorMessage="1" xr:uid="{00000000-0002-0000-0600-000005000000}">
          <x14:formula1>
            <xm:f>Dropdowns!$G$2:$G$14</xm:f>
          </x14:formula1>
          <xm:sqref>I25:J44</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FF00"/>
    <pageSetUpPr fitToPage="1"/>
  </sheetPr>
  <dimension ref="B1:Q32"/>
  <sheetViews>
    <sheetView showGridLines="0" showRowColHeaders="0" zoomScaleNormal="100" workbookViewId="0">
      <selection activeCell="D4" sqref="D4"/>
    </sheetView>
  </sheetViews>
  <sheetFormatPr defaultColWidth="8.85546875" defaultRowHeight="15"/>
  <cols>
    <col min="1" max="1" width="1.5703125" customWidth="1"/>
    <col min="2" max="2" width="7.42578125" customWidth="1"/>
    <col min="3" max="3" width="42.140625" customWidth="1"/>
    <col min="4" max="4" width="17" customWidth="1"/>
    <col min="7" max="7" width="41.5703125" customWidth="1"/>
    <col min="10" max="14" width="8.85546875" hidden="1" customWidth="1"/>
    <col min="15" max="15" width="13.140625" hidden="1" customWidth="1"/>
    <col min="16" max="16" width="14.42578125" hidden="1" customWidth="1"/>
    <col min="17" max="17" width="8.85546875" hidden="1" customWidth="1"/>
  </cols>
  <sheetData>
    <row r="1" spans="2:17" s="45" customFormat="1" ht="42.75" customHeight="1">
      <c r="B1" s="328"/>
      <c r="C1" s="63" t="s">
        <v>150</v>
      </c>
      <c r="D1" s="44"/>
    </row>
    <row r="2" spans="2:17" s="45" customFormat="1" ht="47.1" customHeight="1">
      <c r="B2" s="328"/>
      <c r="C2" s="402" t="s">
        <v>542</v>
      </c>
      <c r="D2" s="402"/>
      <c r="E2" s="402"/>
      <c r="F2" s="402"/>
      <c r="G2" s="402"/>
      <c r="J2" s="512" t="s">
        <v>155</v>
      </c>
      <c r="K2" s="512"/>
      <c r="L2" s="512"/>
      <c r="M2" s="512"/>
      <c r="N2" s="512"/>
      <c r="O2" s="512"/>
      <c r="P2" s="512"/>
      <c r="Q2" s="512"/>
    </row>
    <row r="3" spans="2:17" s="45" customFormat="1" ht="15" customHeight="1">
      <c r="B3" s="328"/>
      <c r="C3" s="85"/>
      <c r="D3" s="85"/>
      <c r="J3" s="106" t="s">
        <v>157</v>
      </c>
      <c r="K3" s="106"/>
      <c r="L3" s="511" t="s">
        <v>158</v>
      </c>
      <c r="M3" s="511"/>
      <c r="O3" s="335" t="s">
        <v>277</v>
      </c>
      <c r="P3" s="335" t="s">
        <v>278</v>
      </c>
      <c r="Q3" s="335" t="s">
        <v>279</v>
      </c>
    </row>
    <row r="4" spans="2:17">
      <c r="B4" s="313">
        <v>1</v>
      </c>
      <c r="C4" s="350" t="s">
        <v>159</v>
      </c>
      <c r="D4" s="333"/>
      <c r="E4" s="486"/>
      <c r="F4" s="486"/>
      <c r="G4" s="486"/>
      <c r="J4" s="49"/>
      <c r="K4" s="49"/>
      <c r="L4" s="557" t="s">
        <v>160</v>
      </c>
      <c r="M4" s="558"/>
      <c r="O4" s="313">
        <f>IF(D4="",1,0)</f>
        <v>1</v>
      </c>
      <c r="P4" s="313" t="s">
        <v>280</v>
      </c>
      <c r="Q4" s="313" t="s">
        <v>281</v>
      </c>
    </row>
    <row r="5" spans="2:17" s="45" customFormat="1" ht="30" customHeight="1">
      <c r="B5" s="313">
        <v>2</v>
      </c>
      <c r="C5" s="350" t="s">
        <v>161</v>
      </c>
      <c r="D5" s="505"/>
      <c r="E5" s="505"/>
      <c r="F5" s="505"/>
      <c r="G5" s="505"/>
      <c r="J5" s="46"/>
      <c r="K5" s="46"/>
      <c r="L5" s="559" t="s">
        <v>162</v>
      </c>
      <c r="M5" s="560"/>
      <c r="O5" s="313">
        <f>IF(D5="",1,0)</f>
        <v>1</v>
      </c>
      <c r="P5" s="313" t="s">
        <v>280</v>
      </c>
      <c r="Q5" s="313" t="s">
        <v>281</v>
      </c>
    </row>
    <row r="6" spans="2:17" ht="30" customHeight="1">
      <c r="B6" s="313">
        <v>3</v>
      </c>
      <c r="C6" s="349" t="s">
        <v>543</v>
      </c>
      <c r="D6" s="333"/>
      <c r="E6" s="486"/>
      <c r="F6" s="486"/>
      <c r="G6" s="486"/>
      <c r="J6" s="46"/>
      <c r="K6" s="46"/>
      <c r="L6" s="559" t="s">
        <v>544</v>
      </c>
      <c r="M6" s="560"/>
      <c r="O6" s="313">
        <f t="shared" ref="O6:O13" si="0">IF(D6="",1,0)</f>
        <v>1</v>
      </c>
      <c r="P6" s="313" t="s">
        <v>280</v>
      </c>
      <c r="Q6" s="313" t="s">
        <v>281</v>
      </c>
    </row>
    <row r="7" spans="2:17" ht="30" customHeight="1">
      <c r="B7" s="313">
        <v>4</v>
      </c>
      <c r="C7" s="349" t="s">
        <v>545</v>
      </c>
      <c r="D7" s="333"/>
      <c r="E7" s="486"/>
      <c r="F7" s="486"/>
      <c r="G7" s="486"/>
      <c r="J7" s="46"/>
      <c r="K7" s="46"/>
      <c r="L7" s="559" t="s">
        <v>546</v>
      </c>
      <c r="M7" s="560"/>
      <c r="O7" s="313">
        <f t="shared" si="0"/>
        <v>1</v>
      </c>
      <c r="P7" s="313" t="s">
        <v>280</v>
      </c>
      <c r="Q7" s="313" t="s">
        <v>281</v>
      </c>
    </row>
    <row r="8" spans="2:17" ht="30" customHeight="1">
      <c r="B8" s="313">
        <v>5</v>
      </c>
      <c r="C8" s="349" t="s">
        <v>547</v>
      </c>
      <c r="D8" s="333"/>
      <c r="E8" s="486"/>
      <c r="F8" s="486"/>
      <c r="G8" s="486"/>
      <c r="J8" s="46"/>
      <c r="K8" s="46"/>
      <c r="L8" s="559" t="s">
        <v>548</v>
      </c>
      <c r="M8" s="560"/>
      <c r="O8" s="313">
        <f t="shared" si="0"/>
        <v>1</v>
      </c>
      <c r="P8" s="313" t="s">
        <v>280</v>
      </c>
      <c r="Q8" s="313" t="s">
        <v>281</v>
      </c>
    </row>
    <row r="9" spans="2:17" ht="30" customHeight="1">
      <c r="B9" s="313">
        <v>6</v>
      </c>
      <c r="C9" s="349" t="s">
        <v>549</v>
      </c>
      <c r="D9" s="333"/>
      <c r="E9" s="486"/>
      <c r="F9" s="486"/>
      <c r="G9" s="486"/>
      <c r="J9" s="46"/>
      <c r="K9" s="46"/>
      <c r="L9" s="559" t="s">
        <v>550</v>
      </c>
      <c r="M9" s="560"/>
      <c r="O9" s="313">
        <f t="shared" si="0"/>
        <v>1</v>
      </c>
      <c r="P9" s="313" t="s">
        <v>280</v>
      </c>
      <c r="Q9" s="313" t="s">
        <v>281</v>
      </c>
    </row>
    <row r="10" spans="2:17" ht="30" customHeight="1">
      <c r="B10" s="313">
        <v>7</v>
      </c>
      <c r="C10" s="349" t="s">
        <v>551</v>
      </c>
      <c r="D10" s="333"/>
      <c r="E10" s="486"/>
      <c r="F10" s="486"/>
      <c r="G10" s="486"/>
      <c r="J10" s="46"/>
      <c r="K10" s="46"/>
      <c r="L10" s="559" t="s">
        <v>552</v>
      </c>
      <c r="M10" s="560"/>
      <c r="O10" s="313">
        <f t="shared" si="0"/>
        <v>1</v>
      </c>
      <c r="P10" s="313" t="s">
        <v>280</v>
      </c>
      <c r="Q10" s="313" t="s">
        <v>281</v>
      </c>
    </row>
    <row r="11" spans="2:17" ht="30" customHeight="1">
      <c r="B11" s="313">
        <v>8</v>
      </c>
      <c r="C11" s="349" t="s">
        <v>553</v>
      </c>
      <c r="D11" s="333"/>
      <c r="E11" s="486"/>
      <c r="F11" s="486"/>
      <c r="G11" s="486"/>
      <c r="J11" s="46"/>
      <c r="K11" s="46"/>
      <c r="L11" s="559" t="s">
        <v>554</v>
      </c>
      <c r="M11" s="560"/>
      <c r="O11" s="313">
        <f t="shared" si="0"/>
        <v>1</v>
      </c>
      <c r="P11" s="313" t="s">
        <v>280</v>
      </c>
      <c r="Q11" s="313" t="s">
        <v>281</v>
      </c>
    </row>
    <row r="12" spans="2:17" ht="30" customHeight="1">
      <c r="B12" s="313">
        <v>9</v>
      </c>
      <c r="C12" s="349" t="s">
        <v>555</v>
      </c>
      <c r="D12" s="333"/>
      <c r="E12" s="486"/>
      <c r="F12" s="486"/>
      <c r="G12" s="486"/>
      <c r="J12" s="46"/>
      <c r="K12" s="46"/>
      <c r="L12" s="559" t="s">
        <v>556</v>
      </c>
      <c r="M12" s="560"/>
      <c r="O12" s="313">
        <f t="shared" si="0"/>
        <v>1</v>
      </c>
      <c r="P12" s="313" t="s">
        <v>280</v>
      </c>
      <c r="Q12" s="313" t="s">
        <v>281</v>
      </c>
    </row>
    <row r="13" spans="2:17" ht="75.75" customHeight="1">
      <c r="B13" s="313">
        <v>10</v>
      </c>
      <c r="C13" s="349" t="s">
        <v>557</v>
      </c>
      <c r="D13" s="333"/>
      <c r="E13" s="486"/>
      <c r="F13" s="486"/>
      <c r="G13" s="486"/>
      <c r="J13" s="46"/>
      <c r="K13" s="46"/>
      <c r="L13" s="559" t="s">
        <v>558</v>
      </c>
      <c r="M13" s="560"/>
      <c r="O13" s="313">
        <f t="shared" si="0"/>
        <v>1</v>
      </c>
      <c r="P13" s="313" t="s">
        <v>280</v>
      </c>
      <c r="Q13" s="313" t="s">
        <v>281</v>
      </c>
    </row>
    <row r="14" spans="2:17" ht="180" customHeight="1">
      <c r="B14" s="313">
        <v>11</v>
      </c>
      <c r="C14" s="349" t="s">
        <v>559</v>
      </c>
      <c r="D14" s="505"/>
      <c r="E14" s="505"/>
      <c r="F14" s="505"/>
      <c r="G14" s="505"/>
      <c r="J14" s="46"/>
      <c r="K14" s="46"/>
      <c r="L14" s="559" t="s">
        <v>560</v>
      </c>
      <c r="M14" s="560"/>
      <c r="O14" s="313">
        <f>IF(D14="",1,0)</f>
        <v>1</v>
      </c>
      <c r="P14" s="313" t="s">
        <v>280</v>
      </c>
      <c r="Q14" s="313" t="s">
        <v>281</v>
      </c>
    </row>
    <row r="15" spans="2:17" ht="180" customHeight="1">
      <c r="B15" s="313">
        <v>12</v>
      </c>
      <c r="C15" s="358" t="s">
        <v>422</v>
      </c>
      <c r="D15" s="505"/>
      <c r="E15" s="505"/>
      <c r="F15" s="505"/>
      <c r="G15" s="505"/>
      <c r="J15" s="46"/>
      <c r="K15" s="46"/>
      <c r="L15" s="559" t="s">
        <v>561</v>
      </c>
      <c r="M15" s="560"/>
      <c r="O15" s="313">
        <f t="shared" ref="O15" si="1">IF(D15="",1,0)</f>
        <v>1</v>
      </c>
      <c r="P15" s="313" t="s">
        <v>311</v>
      </c>
      <c r="Q15" s="313" t="s">
        <v>281</v>
      </c>
    </row>
    <row r="17" spans="2:16" ht="15" customHeight="1">
      <c r="B17" s="403" t="s">
        <v>151</v>
      </c>
      <c r="C17" s="403"/>
      <c r="D17" s="403"/>
      <c r="E17" s="403"/>
      <c r="F17" s="403"/>
      <c r="G17" s="403"/>
      <c r="H17" s="71"/>
    </row>
    <row r="18" spans="2:16" ht="15" customHeight="1">
      <c r="B18" s="403"/>
      <c r="C18" s="403"/>
      <c r="D18" s="403"/>
      <c r="E18" s="403"/>
      <c r="F18" s="403"/>
      <c r="G18" s="403"/>
      <c r="H18" s="71"/>
      <c r="O18" s="194" t="s">
        <v>316</v>
      </c>
      <c r="P18" t="s">
        <v>317</v>
      </c>
    </row>
    <row r="19" spans="2:16">
      <c r="O19" s="195" t="s">
        <v>311</v>
      </c>
      <c r="P19">
        <v>2</v>
      </c>
    </row>
    <row r="20" spans="2:16">
      <c r="O20" s="163" t="s">
        <v>281</v>
      </c>
      <c r="P20">
        <v>2</v>
      </c>
    </row>
    <row r="21" spans="2:16">
      <c r="O21" s="195" t="s">
        <v>280</v>
      </c>
      <c r="P21">
        <v>12</v>
      </c>
    </row>
    <row r="22" spans="2:16">
      <c r="O22" s="163" t="s">
        <v>281</v>
      </c>
      <c r="P22">
        <v>12</v>
      </c>
    </row>
    <row r="23" spans="2:16">
      <c r="O23" s="195" t="s">
        <v>318</v>
      </c>
    </row>
    <row r="24" spans="2:16">
      <c r="O24" s="163" t="s">
        <v>318</v>
      </c>
    </row>
    <row r="25" spans="2:16">
      <c r="O25" s="195" t="s">
        <v>319</v>
      </c>
      <c r="P25">
        <v>14</v>
      </c>
    </row>
    <row r="27" spans="2:16">
      <c r="O27" t="s">
        <v>270</v>
      </c>
      <c r="P27" s="176">
        <f>SUM(O4:O14)</f>
        <v>11</v>
      </c>
    </row>
    <row r="28" spans="2:16">
      <c r="O28" s="186" t="s">
        <v>271</v>
      </c>
      <c r="P28" s="176">
        <v>0</v>
      </c>
    </row>
    <row r="29" spans="2:16">
      <c r="P29" s="176">
        <f>SUM(P27:P28)</f>
        <v>11</v>
      </c>
    </row>
    <row r="31" spans="2:16">
      <c r="O31" t="s">
        <v>273</v>
      </c>
      <c r="P31">
        <f>SUM(O15)</f>
        <v>1</v>
      </c>
    </row>
    <row r="32" spans="2:16">
      <c r="P32" s="161">
        <f>SUM(P31:P31)</f>
        <v>1</v>
      </c>
    </row>
  </sheetData>
  <sheetProtection algorithmName="SHA-512" hashValue="AYy0YIFq0I/1q3QQUC+B8dczZu7br4P0TtRr9I1JtPM1yGwAJ51H4uD2R86uoWOJ/lCpt8zubNYZ3+E/9mziNQ==" saltValue="l/0jZYNMHGQAByAUinkWrA==" spinCount="100000" sheet="1" objects="1" scenarios="1"/>
  <mergeCells count="21">
    <mergeCell ref="L11:M11"/>
    <mergeCell ref="L12:M12"/>
    <mergeCell ref="L13:M13"/>
    <mergeCell ref="L14:M14"/>
    <mergeCell ref="L15:M15"/>
    <mergeCell ref="L6:M6"/>
    <mergeCell ref="L7:M7"/>
    <mergeCell ref="L8:M8"/>
    <mergeCell ref="L9:M9"/>
    <mergeCell ref="L10:M10"/>
    <mergeCell ref="L3:M3"/>
    <mergeCell ref="L4:M4"/>
    <mergeCell ref="L5:M5"/>
    <mergeCell ref="C2:G2"/>
    <mergeCell ref="D5:G5"/>
    <mergeCell ref="J2:Q2"/>
    <mergeCell ref="E6:G13"/>
    <mergeCell ref="E4:G4"/>
    <mergeCell ref="D14:G14"/>
    <mergeCell ref="D15:G15"/>
    <mergeCell ref="B17:G18"/>
  </mergeCells>
  <dataValidations count="1">
    <dataValidation allowBlank="1" showErrorMessage="1" prompt="Please attach additional documentation in the eTIP application, if space provided is not adequate." sqref="D14:G14" xr:uid="{00000000-0002-0000-0700-000000000000}"/>
  </dataValidations>
  <pageMargins left="0.25" right="0.25" top="0.75" bottom="0.75" header="0.3" footer="0.3"/>
  <pageSetup scale="79" fitToHeight="0" orientation="portrait" r:id="rId2"/>
  <headerFooter>
    <oddFooter>&amp;LProject Application Workbook for CMAQ/CRP, TAP-L and STP Shared Fund Applications&amp;R&amp;A - Page &amp;P of &amp;N</oddFooter>
  </headerFooter>
  <drawing r:id="rId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7"/>
    <pageSetUpPr fitToPage="1"/>
  </sheetPr>
  <dimension ref="B1:S79"/>
  <sheetViews>
    <sheetView showGridLines="0" showRowColHeaders="0" zoomScaleNormal="100" workbookViewId="0">
      <selection activeCell="D6" sqref="D6:F6"/>
    </sheetView>
  </sheetViews>
  <sheetFormatPr defaultColWidth="8.85546875" defaultRowHeight="15"/>
  <cols>
    <col min="1" max="1" width="1.42578125" customWidth="1"/>
    <col min="2" max="2" width="7.140625" customWidth="1"/>
    <col min="3" max="3" width="52.5703125" style="1" customWidth="1"/>
    <col min="4" max="4" width="10.42578125" bestFit="1" customWidth="1"/>
    <col min="5" max="5" width="4.42578125" customWidth="1"/>
    <col min="6" max="10" width="15.42578125" customWidth="1"/>
    <col min="11" max="11" width="3.42578125" customWidth="1"/>
    <col min="12" max="13" width="12.42578125" hidden="1" customWidth="1"/>
    <col min="14" max="14" width="25.5703125" hidden="1" customWidth="1"/>
    <col min="15" max="16" width="8.85546875" hidden="1" customWidth="1"/>
    <col min="17" max="17" width="13.140625" style="52" hidden="1" customWidth="1"/>
    <col min="18" max="18" width="14.42578125" style="52" hidden="1" customWidth="1"/>
    <col min="19" max="19" width="8.85546875" style="52" hidden="1" customWidth="1"/>
  </cols>
  <sheetData>
    <row r="1" spans="2:19" ht="45.6" customHeight="1">
      <c r="C1" s="573" t="s">
        <v>562</v>
      </c>
      <c r="D1" s="573"/>
      <c r="E1" s="573"/>
      <c r="F1" s="573"/>
      <c r="G1" s="573"/>
      <c r="H1" s="573"/>
      <c r="I1" s="573"/>
      <c r="J1" s="573"/>
    </row>
    <row r="2" spans="2:19">
      <c r="C2" s="574" t="s">
        <v>206</v>
      </c>
      <c r="D2" s="394"/>
      <c r="E2" s="394"/>
      <c r="F2" s="394"/>
      <c r="G2" s="394"/>
      <c r="H2" s="394"/>
      <c r="I2" s="394"/>
      <c r="J2" s="575"/>
      <c r="K2" t="s">
        <v>154</v>
      </c>
    </row>
    <row r="3" spans="2:19" ht="15.75" customHeight="1">
      <c r="C3" s="576"/>
      <c r="D3" s="400"/>
      <c r="E3" s="400"/>
      <c r="F3" s="400"/>
      <c r="G3" s="400"/>
      <c r="H3" s="400"/>
      <c r="I3" s="400"/>
      <c r="J3" s="577"/>
      <c r="L3" s="512" t="s">
        <v>155</v>
      </c>
      <c r="M3" s="512"/>
      <c r="N3" s="512"/>
      <c r="O3" s="512"/>
      <c r="P3" s="512"/>
      <c r="Q3" s="512"/>
      <c r="R3" s="512"/>
      <c r="S3" s="512"/>
    </row>
    <row r="4" spans="2:19" ht="15.75">
      <c r="C4" s="87"/>
      <c r="L4" s="106" t="s">
        <v>157</v>
      </c>
      <c r="M4" s="106"/>
      <c r="N4" s="511" t="s">
        <v>158</v>
      </c>
      <c r="O4" s="511"/>
    </row>
    <row r="5" spans="2:19" ht="15.75">
      <c r="C5" s="534" t="s">
        <v>156</v>
      </c>
      <c r="D5" s="534"/>
      <c r="E5" s="534"/>
      <c r="F5" s="534"/>
      <c r="G5" s="534"/>
      <c r="H5" s="534"/>
      <c r="I5" s="534"/>
      <c r="J5" s="534"/>
      <c r="L5" s="434"/>
      <c r="M5" s="435"/>
      <c r="N5" s="435"/>
      <c r="O5" s="436"/>
      <c r="Q5" s="353" t="s">
        <v>277</v>
      </c>
      <c r="R5" s="353" t="s">
        <v>278</v>
      </c>
      <c r="S5" s="353" t="s">
        <v>279</v>
      </c>
    </row>
    <row r="6" spans="2:19" ht="15.75">
      <c r="B6" s="313">
        <v>1</v>
      </c>
      <c r="C6" s="349" t="s">
        <v>159</v>
      </c>
      <c r="D6" s="505"/>
      <c r="E6" s="505"/>
      <c r="F6" s="505"/>
      <c r="G6" s="486"/>
      <c r="H6" s="486"/>
      <c r="I6" s="486"/>
      <c r="J6" s="486"/>
      <c r="K6" s="2"/>
      <c r="L6" s="46"/>
      <c r="M6" s="46"/>
      <c r="N6" s="49" t="s">
        <v>160</v>
      </c>
      <c r="O6" s="46"/>
      <c r="Q6" s="313">
        <f>IF(D6="",1,"0")</f>
        <v>1</v>
      </c>
      <c r="R6" s="313" t="s">
        <v>280</v>
      </c>
      <c r="S6" s="313" t="s">
        <v>281</v>
      </c>
    </row>
    <row r="7" spans="2:19" ht="15.75">
      <c r="B7" s="313">
        <v>2</v>
      </c>
      <c r="C7" s="349" t="s">
        <v>161</v>
      </c>
      <c r="D7" s="505"/>
      <c r="E7" s="505"/>
      <c r="F7" s="505"/>
      <c r="G7" s="505"/>
      <c r="H7" s="505"/>
      <c r="I7" s="505"/>
      <c r="J7" s="505"/>
      <c r="K7" s="2"/>
      <c r="L7" s="46"/>
      <c r="M7" s="46"/>
      <c r="N7" s="46" t="s">
        <v>162</v>
      </c>
      <c r="O7" s="46"/>
      <c r="Q7" s="313">
        <f>IF(D7="",1,"0")</f>
        <v>1</v>
      </c>
      <c r="R7" s="313" t="s">
        <v>280</v>
      </c>
      <c r="S7" s="313" t="s">
        <v>281</v>
      </c>
    </row>
    <row r="8" spans="2:19" ht="15.6" customHeight="1">
      <c r="B8" s="52"/>
      <c r="L8" s="467"/>
      <c r="M8" s="468"/>
      <c r="N8" s="468"/>
      <c r="O8" s="469"/>
      <c r="Q8" s="313"/>
      <c r="R8" s="313"/>
      <c r="S8" s="313"/>
    </row>
    <row r="9" spans="2:19">
      <c r="B9" s="76"/>
      <c r="C9" s="534" t="s">
        <v>339</v>
      </c>
      <c r="D9" s="534"/>
      <c r="E9" s="534"/>
      <c r="F9" s="534"/>
      <c r="G9" s="534"/>
      <c r="H9" s="534"/>
      <c r="I9" s="534"/>
      <c r="J9" s="534"/>
      <c r="K9" s="75"/>
      <c r="L9" s="470"/>
      <c r="M9" s="471"/>
      <c r="N9" s="471"/>
      <c r="O9" s="472"/>
      <c r="Q9" s="313"/>
      <c r="R9" s="313"/>
      <c r="S9" s="313"/>
    </row>
    <row r="10" spans="2:19" ht="45">
      <c r="B10" s="420">
        <v>3</v>
      </c>
      <c r="C10" s="295" t="s">
        <v>340</v>
      </c>
      <c r="D10" s="289"/>
      <c r="E10" s="549" t="s">
        <v>341</v>
      </c>
      <c r="F10" s="550"/>
      <c r="G10" s="289" t="s">
        <v>342</v>
      </c>
      <c r="H10" s="486"/>
      <c r="I10" s="486"/>
      <c r="J10" s="486"/>
      <c r="K10" s="311"/>
      <c r="L10" s="330"/>
      <c r="M10" s="49"/>
      <c r="N10" s="46"/>
      <c r="O10" s="49"/>
      <c r="Q10" s="313"/>
      <c r="R10" s="313"/>
      <c r="S10" s="313"/>
    </row>
    <row r="11" spans="2:19" ht="45">
      <c r="B11" s="421"/>
      <c r="C11" s="58" t="s">
        <v>343</v>
      </c>
      <c r="D11" s="296"/>
      <c r="E11" s="551"/>
      <c r="F11" s="553"/>
      <c r="G11" s="285" t="s">
        <v>344</v>
      </c>
      <c r="H11" s="486"/>
      <c r="I11" s="486"/>
      <c r="J11" s="486"/>
      <c r="K11" s="311"/>
      <c r="L11" s="304" t="b">
        <v>0</v>
      </c>
      <c r="M11" s="49"/>
      <c r="N11" s="46" t="s">
        <v>345</v>
      </c>
      <c r="O11" s="49"/>
      <c r="Q11" s="313"/>
      <c r="R11" s="313"/>
      <c r="S11" s="313"/>
    </row>
    <row r="12" spans="2:19" ht="45">
      <c r="B12" s="421"/>
      <c r="C12" s="58" t="s">
        <v>346</v>
      </c>
      <c r="D12" s="296"/>
      <c r="E12" s="551"/>
      <c r="F12" s="553"/>
      <c r="G12" s="285" t="s">
        <v>344</v>
      </c>
      <c r="H12" s="486"/>
      <c r="I12" s="486"/>
      <c r="J12" s="486"/>
      <c r="K12" s="311"/>
      <c r="L12" s="304" t="b">
        <v>0</v>
      </c>
      <c r="M12" s="49"/>
      <c r="N12" s="46" t="s">
        <v>347</v>
      </c>
      <c r="O12" s="49"/>
      <c r="Q12" s="313"/>
      <c r="R12" s="313"/>
      <c r="S12" s="313"/>
    </row>
    <row r="13" spans="2:19" ht="30">
      <c r="B13" s="421"/>
      <c r="C13" s="58" t="s">
        <v>348</v>
      </c>
      <c r="D13" s="296"/>
      <c r="E13" s="551"/>
      <c r="F13" s="553"/>
      <c r="G13" s="285" t="s">
        <v>344</v>
      </c>
      <c r="H13" s="486"/>
      <c r="I13" s="486"/>
      <c r="J13" s="486"/>
      <c r="K13" s="311"/>
      <c r="L13" s="304" t="b">
        <v>0</v>
      </c>
      <c r="M13" s="49"/>
      <c r="N13" s="46" t="s">
        <v>349</v>
      </c>
      <c r="O13" s="49"/>
      <c r="Q13" s="313"/>
      <c r="R13" s="313"/>
      <c r="S13" s="313"/>
    </row>
    <row r="14" spans="2:19" ht="15.75">
      <c r="B14" s="421"/>
      <c r="C14" s="58" t="s">
        <v>350</v>
      </c>
      <c r="D14" s="296"/>
      <c r="E14" s="551"/>
      <c r="F14" s="553"/>
      <c r="G14" s="285" t="s">
        <v>351</v>
      </c>
      <c r="H14" s="486"/>
      <c r="I14" s="486"/>
      <c r="J14" s="486"/>
      <c r="K14" s="311"/>
      <c r="L14" s="304" t="b">
        <v>0</v>
      </c>
      <c r="M14" s="49"/>
      <c r="N14" s="46" t="s">
        <v>352</v>
      </c>
      <c r="O14" s="49"/>
      <c r="Q14" s="313"/>
      <c r="R14" s="313"/>
      <c r="S14" s="313"/>
    </row>
    <row r="15" spans="2:19" ht="15.75">
      <c r="B15" s="421"/>
      <c r="C15" s="58" t="s">
        <v>353</v>
      </c>
      <c r="D15" s="296"/>
      <c r="E15" s="551"/>
      <c r="F15" s="553"/>
      <c r="G15" s="285" t="s">
        <v>351</v>
      </c>
      <c r="H15" s="486"/>
      <c r="I15" s="486"/>
      <c r="J15" s="486"/>
      <c r="K15" s="311"/>
      <c r="L15" s="304" t="b">
        <v>0</v>
      </c>
      <c r="M15" s="49"/>
      <c r="N15" s="46" t="s">
        <v>354</v>
      </c>
      <c r="O15" s="49"/>
      <c r="Q15" s="313"/>
      <c r="R15" s="313"/>
      <c r="S15" s="313"/>
    </row>
    <row r="16" spans="2:19" ht="30">
      <c r="B16" s="421"/>
      <c r="C16" s="58" t="s">
        <v>355</v>
      </c>
      <c r="D16" s="296"/>
      <c r="E16" s="551"/>
      <c r="F16" s="553"/>
      <c r="G16" s="285" t="s">
        <v>344</v>
      </c>
      <c r="H16" s="486"/>
      <c r="I16" s="486"/>
      <c r="J16" s="486"/>
      <c r="K16" s="311"/>
      <c r="L16" s="304" t="b">
        <v>0</v>
      </c>
      <c r="M16" s="49"/>
      <c r="N16" s="46" t="s">
        <v>356</v>
      </c>
      <c r="O16" s="49"/>
      <c r="Q16" s="313"/>
      <c r="R16" s="313"/>
      <c r="S16" s="313"/>
    </row>
    <row r="17" spans="2:19" ht="15.75">
      <c r="B17" s="421"/>
      <c r="C17" s="58" t="s">
        <v>357</v>
      </c>
      <c r="D17" s="296"/>
      <c r="E17" s="551"/>
      <c r="F17" s="553"/>
      <c r="G17" s="285" t="s">
        <v>351</v>
      </c>
      <c r="H17" s="486"/>
      <c r="I17" s="486"/>
      <c r="J17" s="486"/>
      <c r="K17" s="311"/>
      <c r="L17" s="304" t="b">
        <v>0</v>
      </c>
      <c r="M17" s="49"/>
      <c r="N17" s="46" t="s">
        <v>358</v>
      </c>
      <c r="O17" s="49"/>
      <c r="Q17" s="313"/>
      <c r="R17" s="313"/>
      <c r="S17" s="313"/>
    </row>
    <row r="18" spans="2:19" ht="15.75">
      <c r="B18" s="421"/>
      <c r="C18" s="58" t="s">
        <v>359</v>
      </c>
      <c r="D18" s="296"/>
      <c r="E18" s="551"/>
      <c r="F18" s="553"/>
      <c r="G18" s="285" t="s">
        <v>351</v>
      </c>
      <c r="H18" s="486"/>
      <c r="I18" s="486"/>
      <c r="J18" s="486"/>
      <c r="K18" s="311"/>
      <c r="L18" s="304" t="b">
        <v>0</v>
      </c>
      <c r="M18" s="49"/>
      <c r="N18" s="46" t="s">
        <v>360</v>
      </c>
      <c r="O18" s="49"/>
      <c r="Q18" s="313"/>
      <c r="R18" s="313"/>
      <c r="S18" s="313"/>
    </row>
    <row r="19" spans="2:19" ht="15.75">
      <c r="B19" s="421"/>
      <c r="C19" s="58" t="s">
        <v>361</v>
      </c>
      <c r="D19" s="296"/>
      <c r="E19" s="551"/>
      <c r="F19" s="553"/>
      <c r="G19" s="285" t="s">
        <v>344</v>
      </c>
      <c r="H19" s="486"/>
      <c r="I19" s="486"/>
      <c r="J19" s="486"/>
      <c r="K19" s="311"/>
      <c r="L19" s="304" t="b">
        <v>0</v>
      </c>
      <c r="M19" s="49"/>
      <c r="N19" s="46" t="s">
        <v>362</v>
      </c>
      <c r="O19" s="49"/>
      <c r="Q19" s="313"/>
      <c r="R19" s="313"/>
      <c r="S19" s="313"/>
    </row>
    <row r="20" spans="2:19" ht="15.75">
      <c r="B20" s="421"/>
      <c r="C20" s="58" t="s">
        <v>363</v>
      </c>
      <c r="D20" s="296"/>
      <c r="E20" s="551"/>
      <c r="F20" s="553"/>
      <c r="G20" s="285" t="s">
        <v>344</v>
      </c>
      <c r="H20" s="486"/>
      <c r="I20" s="486"/>
      <c r="J20" s="486"/>
      <c r="K20" s="311"/>
      <c r="L20" s="304" t="b">
        <v>0</v>
      </c>
      <c r="M20" s="49"/>
      <c r="N20" s="46" t="s">
        <v>364</v>
      </c>
      <c r="O20" s="49"/>
      <c r="Q20" s="313"/>
      <c r="R20" s="313"/>
      <c r="S20" s="313"/>
    </row>
    <row r="21" spans="2:19" ht="15.75">
      <c r="B21" s="421"/>
      <c r="C21" s="58" t="s">
        <v>365</v>
      </c>
      <c r="D21" s="296"/>
      <c r="E21" s="551"/>
      <c r="F21" s="553"/>
      <c r="G21" s="285" t="s">
        <v>351</v>
      </c>
      <c r="H21" s="486"/>
      <c r="I21" s="486"/>
      <c r="J21" s="486"/>
      <c r="K21" s="311"/>
      <c r="L21" s="304" t="b">
        <v>0</v>
      </c>
      <c r="M21" s="49"/>
      <c r="N21" s="46" t="s">
        <v>366</v>
      </c>
      <c r="O21" s="49"/>
      <c r="Q21" s="313"/>
      <c r="R21" s="313"/>
      <c r="S21" s="313"/>
    </row>
    <row r="22" spans="2:19" ht="45">
      <c r="B22" s="421"/>
      <c r="C22" s="58" t="s">
        <v>367</v>
      </c>
      <c r="D22" s="296"/>
      <c r="E22" s="551"/>
      <c r="F22" s="553"/>
      <c r="G22" s="285" t="s">
        <v>368</v>
      </c>
      <c r="H22" s="486"/>
      <c r="I22" s="486"/>
      <c r="J22" s="486"/>
      <c r="K22" s="311"/>
      <c r="L22" s="304" t="b">
        <v>0</v>
      </c>
      <c r="M22" s="49"/>
      <c r="N22" s="46" t="s">
        <v>369</v>
      </c>
      <c r="O22" s="49"/>
      <c r="Q22" s="313"/>
      <c r="R22" s="313"/>
      <c r="S22" s="313"/>
    </row>
    <row r="23" spans="2:19" ht="30">
      <c r="B23" s="421"/>
      <c r="C23" s="58" t="s">
        <v>370</v>
      </c>
      <c r="D23" s="296"/>
      <c r="E23" s="551"/>
      <c r="F23" s="553"/>
      <c r="G23" s="285" t="s">
        <v>344</v>
      </c>
      <c r="H23" s="486"/>
      <c r="I23" s="486"/>
      <c r="J23" s="486"/>
      <c r="K23" s="75"/>
      <c r="L23" s="304" t="b">
        <v>0</v>
      </c>
      <c r="M23" s="49"/>
      <c r="N23" s="46" t="s">
        <v>371</v>
      </c>
      <c r="O23" s="49"/>
      <c r="Q23" s="313"/>
      <c r="R23" s="313"/>
      <c r="S23" s="313"/>
    </row>
    <row r="24" spans="2:19" s="45" customFormat="1" ht="30">
      <c r="B24" s="421"/>
      <c r="C24" s="358" t="s">
        <v>372</v>
      </c>
      <c r="D24" s="296"/>
      <c r="E24" s="551"/>
      <c r="F24" s="553"/>
      <c r="G24" s="285" t="s">
        <v>351</v>
      </c>
      <c r="H24" s="486"/>
      <c r="I24" s="486"/>
      <c r="J24" s="486"/>
      <c r="K24" s="311"/>
      <c r="L24" s="304" t="b">
        <v>0</v>
      </c>
      <c r="M24" s="46"/>
      <c r="N24" s="46" t="s">
        <v>373</v>
      </c>
      <c r="O24" s="46"/>
      <c r="Q24" s="313"/>
      <c r="R24" s="353"/>
      <c r="S24" s="353"/>
    </row>
    <row r="25" spans="2:19" ht="30">
      <c r="B25" s="421"/>
      <c r="C25" s="58" t="s">
        <v>374</v>
      </c>
      <c r="D25" s="296"/>
      <c r="E25" s="551"/>
      <c r="F25" s="553"/>
      <c r="G25" s="285" t="s">
        <v>344</v>
      </c>
      <c r="H25" s="486"/>
      <c r="I25" s="486"/>
      <c r="J25" s="486"/>
      <c r="L25" s="304" t="b">
        <v>0</v>
      </c>
      <c r="M25" s="101"/>
      <c r="N25" s="101" t="s">
        <v>375</v>
      </c>
      <c r="O25" s="297"/>
      <c r="Q25" s="313"/>
      <c r="R25" s="313"/>
      <c r="S25" s="313"/>
    </row>
    <row r="26" spans="2:19" ht="30">
      <c r="B26" s="421"/>
      <c r="C26" s="362" t="s">
        <v>376</v>
      </c>
      <c r="D26" s="296"/>
      <c r="E26" s="551"/>
      <c r="F26" s="553"/>
      <c r="G26" s="285" t="s">
        <v>351</v>
      </c>
      <c r="H26" s="486"/>
      <c r="I26" s="486"/>
      <c r="J26" s="486"/>
      <c r="L26" s="305" t="b">
        <v>0</v>
      </c>
      <c r="M26" s="49"/>
      <c r="N26" s="49" t="s">
        <v>377</v>
      </c>
      <c r="O26" s="49"/>
      <c r="Q26" s="313"/>
      <c r="R26" s="313"/>
      <c r="S26" s="313"/>
    </row>
    <row r="27" spans="2:19">
      <c r="B27" s="421"/>
      <c r="C27" s="362" t="s">
        <v>378</v>
      </c>
      <c r="D27" s="296"/>
      <c r="E27" s="551"/>
      <c r="F27" s="553"/>
      <c r="G27" s="285" t="s">
        <v>368</v>
      </c>
      <c r="H27" s="486"/>
      <c r="I27" s="486"/>
      <c r="J27" s="486"/>
      <c r="L27" s="15" t="b">
        <v>0</v>
      </c>
      <c r="M27" s="49"/>
      <c r="N27" s="49" t="s">
        <v>379</v>
      </c>
      <c r="O27" s="49"/>
      <c r="Q27" s="313"/>
      <c r="R27" s="313"/>
      <c r="S27" s="313"/>
    </row>
    <row r="28" spans="2:19">
      <c r="B28" s="421"/>
      <c r="C28" s="362" t="s">
        <v>380</v>
      </c>
      <c r="D28" s="296"/>
      <c r="E28" s="551"/>
      <c r="F28" s="553"/>
      <c r="G28" s="285" t="s">
        <v>344</v>
      </c>
      <c r="H28" s="486"/>
      <c r="I28" s="486"/>
      <c r="J28" s="486"/>
      <c r="L28" s="15" t="b">
        <v>0</v>
      </c>
      <c r="M28" s="49"/>
      <c r="N28" s="49" t="s">
        <v>381</v>
      </c>
      <c r="O28" s="49"/>
      <c r="Q28" s="313"/>
      <c r="R28" s="313"/>
      <c r="S28" s="313"/>
    </row>
    <row r="29" spans="2:19" ht="30">
      <c r="B29" s="421"/>
      <c r="C29" s="362" t="s">
        <v>382</v>
      </c>
      <c r="D29" s="296"/>
      <c r="E29" s="551"/>
      <c r="F29" s="553"/>
      <c r="G29" s="285" t="s">
        <v>368</v>
      </c>
      <c r="H29" s="486"/>
      <c r="I29" s="486"/>
      <c r="J29" s="486"/>
      <c r="L29" s="15" t="b">
        <v>0</v>
      </c>
      <c r="M29" s="49"/>
      <c r="N29" s="49" t="s">
        <v>383</v>
      </c>
      <c r="O29" s="49"/>
      <c r="Q29" s="313"/>
      <c r="R29" s="313"/>
      <c r="S29" s="313"/>
    </row>
    <row r="30" spans="2:19">
      <c r="B30" s="421"/>
      <c r="C30" s="362" t="s">
        <v>384</v>
      </c>
      <c r="D30" s="296"/>
      <c r="E30" s="551"/>
      <c r="F30" s="553"/>
      <c r="G30" s="285" t="s">
        <v>368</v>
      </c>
      <c r="H30" s="486"/>
      <c r="I30" s="486"/>
      <c r="J30" s="486"/>
      <c r="L30" s="15" t="b">
        <v>0</v>
      </c>
      <c r="M30" s="49"/>
      <c r="N30" s="49" t="s">
        <v>385</v>
      </c>
      <c r="O30" s="49"/>
      <c r="Q30" s="313"/>
      <c r="R30" s="313"/>
      <c r="S30" s="313"/>
    </row>
    <row r="31" spans="2:19">
      <c r="B31" s="421"/>
      <c r="C31" s="362" t="s">
        <v>386</v>
      </c>
      <c r="D31" s="296"/>
      <c r="E31" s="551"/>
      <c r="F31" s="553"/>
      <c r="G31" s="285" t="s">
        <v>368</v>
      </c>
      <c r="H31" s="486"/>
      <c r="I31" s="486"/>
      <c r="J31" s="486"/>
      <c r="L31" s="15" t="b">
        <v>0</v>
      </c>
      <c r="M31" s="49"/>
      <c r="N31" s="49" t="s">
        <v>387</v>
      </c>
      <c r="O31" s="49"/>
      <c r="Q31" s="313"/>
      <c r="R31" s="313"/>
      <c r="S31" s="313"/>
    </row>
    <row r="32" spans="2:19" ht="30">
      <c r="B32" s="421"/>
      <c r="C32" s="362" t="s">
        <v>388</v>
      </c>
      <c r="D32" s="296"/>
      <c r="E32" s="551"/>
      <c r="F32" s="553"/>
      <c r="G32" s="285" t="s">
        <v>351</v>
      </c>
      <c r="H32" s="486"/>
      <c r="I32" s="486"/>
      <c r="J32" s="486"/>
      <c r="L32" s="15" t="b">
        <v>0</v>
      </c>
      <c r="M32" s="49"/>
      <c r="N32" s="49" t="s">
        <v>389</v>
      </c>
      <c r="O32" s="49"/>
      <c r="Q32" s="313"/>
      <c r="R32" s="313"/>
      <c r="S32" s="313"/>
    </row>
    <row r="33" spans="2:19">
      <c r="B33" s="421"/>
      <c r="C33" s="362" t="s">
        <v>390</v>
      </c>
      <c r="D33" s="296"/>
      <c r="E33" s="551"/>
      <c r="F33" s="553"/>
      <c r="G33" s="285" t="s">
        <v>351</v>
      </c>
      <c r="H33" s="486"/>
      <c r="I33" s="486"/>
      <c r="J33" s="486"/>
      <c r="L33" s="15" t="b">
        <v>0</v>
      </c>
      <c r="M33" s="49"/>
      <c r="N33" s="49" t="s">
        <v>391</v>
      </c>
      <c r="O33" s="49"/>
      <c r="Q33" s="313"/>
      <c r="R33" s="313"/>
      <c r="S33" s="313"/>
    </row>
    <row r="34" spans="2:19" ht="30">
      <c r="B34" s="421"/>
      <c r="C34" s="362" t="s">
        <v>392</v>
      </c>
      <c r="D34" s="296"/>
      <c r="E34" s="551"/>
      <c r="F34" s="553"/>
      <c r="G34" s="285" t="s">
        <v>368</v>
      </c>
      <c r="H34" s="486"/>
      <c r="I34" s="486"/>
      <c r="J34" s="486"/>
      <c r="L34" s="15" t="b">
        <v>0</v>
      </c>
      <c r="M34" s="49"/>
      <c r="N34" s="49" t="s">
        <v>393</v>
      </c>
      <c r="O34" s="49"/>
      <c r="Q34" s="313"/>
      <c r="R34" s="313"/>
      <c r="S34" s="313"/>
    </row>
    <row r="35" spans="2:19" ht="48" customHeight="1">
      <c r="B35" s="422"/>
      <c r="C35" s="58" t="s">
        <v>394</v>
      </c>
      <c r="D35" s="296"/>
      <c r="E35" s="413"/>
      <c r="F35" s="442"/>
      <c r="G35" s="437"/>
      <c r="H35" s="486"/>
      <c r="I35" s="486"/>
      <c r="J35" s="486"/>
      <c r="L35" s="15" t="b">
        <v>0</v>
      </c>
      <c r="M35" s="79"/>
      <c r="N35" s="79" t="s">
        <v>395</v>
      </c>
      <c r="O35" s="79"/>
      <c r="Q35" s="323"/>
      <c r="R35" s="323"/>
      <c r="S35" s="323"/>
    </row>
    <row r="36" spans="2:19" s="45" customFormat="1" ht="15.75">
      <c r="B36" s="52"/>
      <c r="C36" s="311"/>
      <c r="D36" s="311"/>
      <c r="E36" s="311"/>
      <c r="F36" s="311"/>
      <c r="G36" s="311"/>
      <c r="H36" s="311"/>
      <c r="I36" s="311"/>
      <c r="L36" s="298"/>
      <c r="M36" s="281"/>
      <c r="N36" s="281"/>
      <c r="O36" s="299"/>
      <c r="Q36" s="328"/>
      <c r="R36" s="328"/>
      <c r="S36" s="328"/>
    </row>
    <row r="37" spans="2:19" s="45" customFormat="1" ht="15.75">
      <c r="C37" s="534" t="s">
        <v>320</v>
      </c>
      <c r="D37" s="534"/>
      <c r="E37" s="534"/>
      <c r="F37" s="534"/>
      <c r="G37" s="534"/>
      <c r="H37" s="534"/>
      <c r="I37" s="534"/>
      <c r="J37" s="311"/>
      <c r="K37" s="311"/>
      <c r="L37" s="300"/>
      <c r="M37" s="301"/>
      <c r="N37" s="301"/>
      <c r="O37" s="302"/>
      <c r="Q37" s="335"/>
      <c r="R37" s="335"/>
      <c r="S37" s="335"/>
    </row>
    <row r="38" spans="2:19" ht="15.95" customHeight="1">
      <c r="B38" s="420">
        <v>4</v>
      </c>
      <c r="C38" s="358" t="s">
        <v>321</v>
      </c>
      <c r="D38" s="354" t="s">
        <v>190</v>
      </c>
      <c r="E38" s="486"/>
      <c r="F38" s="486"/>
      <c r="G38" s="486"/>
      <c r="H38" s="486"/>
      <c r="I38" s="486"/>
      <c r="J38" s="311"/>
      <c r="K38" s="311"/>
      <c r="L38" s="74"/>
      <c r="M38" s="49"/>
      <c r="N38" s="49" t="s">
        <v>322</v>
      </c>
      <c r="O38" s="49"/>
      <c r="Q38" s="313">
        <f>IF(D38="Yes/No",1,0)</f>
        <v>1</v>
      </c>
      <c r="R38" s="313" t="s">
        <v>280</v>
      </c>
      <c r="S38" s="313" t="s">
        <v>287</v>
      </c>
    </row>
    <row r="39" spans="2:19" ht="30">
      <c r="B39" s="422"/>
      <c r="C39" s="358" t="s">
        <v>324</v>
      </c>
      <c r="D39" s="505"/>
      <c r="E39" s="505"/>
      <c r="F39" s="505"/>
      <c r="G39" s="505"/>
      <c r="H39" s="505"/>
      <c r="I39" s="505"/>
      <c r="J39" s="75"/>
      <c r="K39" s="75"/>
      <c r="L39" s="74"/>
      <c r="M39" s="49"/>
      <c r="N39" s="83" t="s">
        <v>325</v>
      </c>
      <c r="O39" s="49"/>
      <c r="Q39" s="313">
        <f>IF(D39="",1,"0")</f>
        <v>1</v>
      </c>
      <c r="R39" s="313" t="s">
        <v>311</v>
      </c>
      <c r="S39" s="313" t="s">
        <v>281</v>
      </c>
    </row>
    <row r="40" spans="2:19" ht="120">
      <c r="B40" s="399">
        <v>5</v>
      </c>
      <c r="C40" s="358" t="s">
        <v>326</v>
      </c>
      <c r="D40" s="551"/>
      <c r="E40" s="552"/>
      <c r="F40" s="552"/>
      <c r="G40" s="552"/>
      <c r="H40" s="552"/>
      <c r="I40" s="553"/>
      <c r="J40" s="311"/>
      <c r="K40" s="311"/>
      <c r="L40" s="74"/>
      <c r="M40" s="49"/>
      <c r="N40" s="83" t="s">
        <v>327</v>
      </c>
      <c r="O40" s="49"/>
      <c r="Q40" s="313">
        <f>IF(D40="",1,"0")</f>
        <v>1</v>
      </c>
      <c r="R40" s="313" t="s">
        <v>280</v>
      </c>
      <c r="S40" s="313" t="s">
        <v>287</v>
      </c>
    </row>
    <row r="41" spans="2:19" ht="32.1" customHeight="1">
      <c r="B41" s="399"/>
      <c r="C41" s="293" t="s">
        <v>328</v>
      </c>
      <c r="D41" s="416"/>
      <c r="E41" s="417"/>
      <c r="F41" s="417"/>
      <c r="G41" s="417"/>
      <c r="H41" s="417"/>
      <c r="I41" s="438"/>
      <c r="J41" s="75"/>
      <c r="K41" s="75"/>
      <c r="L41" s="74"/>
      <c r="M41" s="49"/>
      <c r="N41" s="83"/>
      <c r="O41" s="49"/>
      <c r="Q41" s="313"/>
      <c r="R41" s="313"/>
      <c r="S41" s="313"/>
    </row>
    <row r="42" spans="2:19" ht="45">
      <c r="B42" s="420">
        <v>6</v>
      </c>
      <c r="C42" s="358" t="s">
        <v>329</v>
      </c>
      <c r="D42" s="354" t="s">
        <v>190</v>
      </c>
      <c r="E42" s="486"/>
      <c r="F42" s="486"/>
      <c r="G42" s="486"/>
      <c r="H42" s="486"/>
      <c r="I42" s="486"/>
      <c r="J42" s="311"/>
      <c r="K42" s="311"/>
      <c r="L42" s="74"/>
      <c r="M42" s="49"/>
      <c r="N42" s="83" t="s">
        <v>330</v>
      </c>
      <c r="O42" s="49"/>
      <c r="Q42" s="313">
        <f>IF(D42="Yes/No",1,0)</f>
        <v>1</v>
      </c>
      <c r="R42" s="313" t="s">
        <v>280</v>
      </c>
      <c r="S42" s="313" t="s">
        <v>287</v>
      </c>
    </row>
    <row r="43" spans="2:19" ht="60.6" customHeight="1">
      <c r="B43" s="421"/>
      <c r="C43" s="358" t="s">
        <v>331</v>
      </c>
      <c r="D43" s="505"/>
      <c r="E43" s="505"/>
      <c r="F43" s="505"/>
      <c r="G43" s="505"/>
      <c r="H43" s="505"/>
      <c r="I43" s="505"/>
      <c r="J43" s="75"/>
      <c r="K43" s="75"/>
      <c r="L43" s="74"/>
      <c r="M43" s="49"/>
      <c r="N43" s="83" t="s">
        <v>332</v>
      </c>
      <c r="O43" s="49"/>
      <c r="Q43" s="313">
        <f>IF(D43="",1,"0")</f>
        <v>1</v>
      </c>
      <c r="R43" s="313" t="s">
        <v>311</v>
      </c>
      <c r="S43" s="313" t="s">
        <v>281</v>
      </c>
    </row>
    <row r="44" spans="2:19" ht="60">
      <c r="B44" s="421"/>
      <c r="C44" s="358" t="s">
        <v>333</v>
      </c>
      <c r="D44" s="551"/>
      <c r="E44" s="552"/>
      <c r="F44" s="552"/>
      <c r="G44" s="552"/>
      <c r="H44" s="552"/>
      <c r="I44" s="553"/>
      <c r="J44" s="311"/>
      <c r="K44" s="311"/>
      <c r="L44" s="74"/>
      <c r="M44" s="49"/>
      <c r="N44" s="83" t="s">
        <v>334</v>
      </c>
      <c r="O44" s="49"/>
      <c r="Q44" s="313">
        <f>IF(D44="",1,"0")</f>
        <v>1</v>
      </c>
      <c r="R44" s="313" t="s">
        <v>280</v>
      </c>
      <c r="S44" s="313" t="s">
        <v>287</v>
      </c>
    </row>
    <row r="45" spans="2:19" ht="58.35" customHeight="1">
      <c r="B45" s="421"/>
      <c r="C45" s="358" t="s">
        <v>335</v>
      </c>
      <c r="D45" s="505"/>
      <c r="E45" s="505"/>
      <c r="F45" s="505"/>
      <c r="G45" s="505"/>
      <c r="H45" s="505"/>
      <c r="I45" s="505"/>
      <c r="J45" s="75"/>
      <c r="K45" s="75"/>
      <c r="L45" s="74"/>
      <c r="M45" s="49"/>
      <c r="N45" s="83" t="s">
        <v>336</v>
      </c>
      <c r="O45" s="49"/>
      <c r="Q45" s="313">
        <f>IF(D45="",1,"0")</f>
        <v>1</v>
      </c>
      <c r="R45" s="313" t="s">
        <v>311</v>
      </c>
      <c r="S45" s="313" t="s">
        <v>281</v>
      </c>
    </row>
    <row r="46" spans="2:19" ht="58.35" customHeight="1">
      <c r="B46" s="422"/>
      <c r="C46" s="358" t="s">
        <v>337</v>
      </c>
      <c r="D46" s="413"/>
      <c r="E46" s="442"/>
      <c r="F46" s="442"/>
      <c r="G46" s="442"/>
      <c r="H46" s="442"/>
      <c r="I46" s="437"/>
      <c r="J46" s="75"/>
      <c r="K46" s="75"/>
      <c r="L46" s="74"/>
      <c r="M46" s="49"/>
      <c r="N46" s="83" t="s">
        <v>338</v>
      </c>
      <c r="O46" s="49"/>
      <c r="Q46" s="313">
        <f>IF(D46="",1,"0")</f>
        <v>1</v>
      </c>
      <c r="R46" s="313" t="s">
        <v>311</v>
      </c>
      <c r="S46" s="313" t="s">
        <v>281</v>
      </c>
    </row>
    <row r="47" spans="2:19" ht="15.6" customHeight="1">
      <c r="B47" s="52"/>
      <c r="L47" s="324"/>
      <c r="M47" s="325"/>
      <c r="N47" s="325"/>
      <c r="O47" s="326"/>
      <c r="Q47" s="313"/>
      <c r="R47" s="313"/>
      <c r="S47" s="313"/>
    </row>
    <row r="48" spans="2:19" ht="15.6" customHeight="1">
      <c r="B48" s="52"/>
      <c r="C48" s="534" t="s">
        <v>563</v>
      </c>
      <c r="D48" s="534"/>
      <c r="E48" s="534"/>
      <c r="F48" s="534"/>
      <c r="G48" s="534"/>
      <c r="H48" s="534"/>
      <c r="I48" s="534"/>
      <c r="J48" s="534"/>
      <c r="L48" s="327"/>
      <c r="M48" s="328"/>
      <c r="N48" s="328"/>
      <c r="O48" s="329"/>
      <c r="Q48" s="313"/>
      <c r="R48" s="313"/>
      <c r="S48" s="313"/>
    </row>
    <row r="49" spans="2:19" ht="60">
      <c r="B49" s="399">
        <v>7</v>
      </c>
      <c r="C49" s="264" t="s">
        <v>564</v>
      </c>
      <c r="D49" s="495" t="s">
        <v>565</v>
      </c>
      <c r="E49" s="497"/>
      <c r="F49" s="547" t="s">
        <v>566</v>
      </c>
      <c r="G49" s="547" t="s">
        <v>567</v>
      </c>
      <c r="H49" s="547" t="s">
        <v>568</v>
      </c>
      <c r="I49" s="547" t="s">
        <v>569</v>
      </c>
      <c r="J49" s="547" t="s">
        <v>570</v>
      </c>
      <c r="L49" s="61" t="b">
        <v>0</v>
      </c>
      <c r="M49" s="46"/>
      <c r="N49" s="46" t="s">
        <v>571</v>
      </c>
      <c r="O49" s="46"/>
      <c r="Q49" s="313"/>
      <c r="R49" s="313"/>
      <c r="S49" s="313"/>
    </row>
    <row r="50" spans="2:19" ht="15.75">
      <c r="B50" s="399"/>
      <c r="C50" s="265"/>
      <c r="D50" s="498"/>
      <c r="E50" s="500"/>
      <c r="F50" s="548"/>
      <c r="G50" s="548"/>
      <c r="H50" s="548"/>
      <c r="I50" s="548"/>
      <c r="J50" s="548"/>
      <c r="L50" s="61"/>
      <c r="M50" s="46"/>
      <c r="N50" s="46"/>
      <c r="O50" s="46"/>
      <c r="Q50" s="313"/>
      <c r="R50" s="313"/>
      <c r="S50" s="313"/>
    </row>
    <row r="51" spans="2:19" ht="15.75">
      <c r="B51" s="399"/>
      <c r="C51" s="349" t="s">
        <v>572</v>
      </c>
      <c r="D51" s="551"/>
      <c r="E51" s="553"/>
      <c r="F51" s="354"/>
      <c r="G51" s="354"/>
      <c r="H51" s="354"/>
      <c r="I51" s="354"/>
      <c r="J51" s="354"/>
      <c r="L51" s="46"/>
      <c r="M51" s="46"/>
      <c r="N51" s="46" t="s">
        <v>573</v>
      </c>
      <c r="O51" s="46"/>
      <c r="Q51" s="313">
        <f>IF(D51="",1,"0")</f>
        <v>1</v>
      </c>
      <c r="R51" s="313" t="s">
        <v>280</v>
      </c>
      <c r="S51" s="313" t="s">
        <v>281</v>
      </c>
    </row>
    <row r="52" spans="2:19" ht="45">
      <c r="B52" s="399"/>
      <c r="C52" s="358" t="s">
        <v>574</v>
      </c>
      <c r="D52" s="551" t="s">
        <v>190</v>
      </c>
      <c r="E52" s="553"/>
      <c r="F52" s="369" t="s">
        <v>190</v>
      </c>
      <c r="G52" s="369" t="s">
        <v>190</v>
      </c>
      <c r="H52" s="369" t="s">
        <v>190</v>
      </c>
      <c r="I52" s="369" t="s">
        <v>190</v>
      </c>
      <c r="J52" s="369" t="s">
        <v>190</v>
      </c>
      <c r="L52" s="46"/>
      <c r="M52" s="46"/>
      <c r="N52" s="46" t="s">
        <v>575</v>
      </c>
      <c r="O52" s="46"/>
      <c r="Q52" s="313">
        <f t="shared" ref="Q52:Q55" si="0">IF(D52="Yes/No",1,0)</f>
        <v>1</v>
      </c>
      <c r="R52" s="313" t="s">
        <v>280</v>
      </c>
      <c r="S52" s="313" t="s">
        <v>287</v>
      </c>
    </row>
    <row r="53" spans="2:19" ht="30">
      <c r="B53" s="399"/>
      <c r="C53" s="349" t="s">
        <v>576</v>
      </c>
      <c r="D53" s="551" t="s">
        <v>190</v>
      </c>
      <c r="E53" s="553"/>
      <c r="F53" s="369" t="s">
        <v>190</v>
      </c>
      <c r="G53" s="369" t="s">
        <v>190</v>
      </c>
      <c r="H53" s="369" t="s">
        <v>190</v>
      </c>
      <c r="I53" s="369" t="s">
        <v>190</v>
      </c>
      <c r="J53" s="369" t="s">
        <v>190</v>
      </c>
      <c r="L53" s="46"/>
      <c r="M53" s="46"/>
      <c r="N53" s="46" t="s">
        <v>577</v>
      </c>
      <c r="O53" s="46"/>
      <c r="Q53" s="313">
        <f t="shared" si="0"/>
        <v>1</v>
      </c>
      <c r="R53" s="313" t="s">
        <v>280</v>
      </c>
      <c r="S53" s="313" t="s">
        <v>287</v>
      </c>
    </row>
    <row r="54" spans="2:19" ht="30">
      <c r="B54" s="399"/>
      <c r="C54" s="349" t="s">
        <v>578</v>
      </c>
      <c r="D54" s="551" t="s">
        <v>190</v>
      </c>
      <c r="E54" s="553"/>
      <c r="F54" s="369" t="s">
        <v>190</v>
      </c>
      <c r="G54" s="369" t="s">
        <v>190</v>
      </c>
      <c r="H54" s="369" t="s">
        <v>190</v>
      </c>
      <c r="I54" s="369" t="s">
        <v>190</v>
      </c>
      <c r="J54" s="369" t="s">
        <v>190</v>
      </c>
      <c r="L54" s="46"/>
      <c r="M54" s="46"/>
      <c r="N54" s="46" t="s">
        <v>579</v>
      </c>
      <c r="O54" s="46"/>
      <c r="Q54" s="313">
        <f t="shared" si="0"/>
        <v>1</v>
      </c>
      <c r="R54" s="313" t="s">
        <v>311</v>
      </c>
      <c r="S54" s="313" t="s">
        <v>287</v>
      </c>
    </row>
    <row r="55" spans="2:19" ht="30">
      <c r="B55" s="399"/>
      <c r="C55" s="349" t="s">
        <v>580</v>
      </c>
      <c r="D55" s="551" t="s">
        <v>190</v>
      </c>
      <c r="E55" s="553"/>
      <c r="F55" s="369" t="s">
        <v>190</v>
      </c>
      <c r="G55" s="369" t="s">
        <v>190</v>
      </c>
      <c r="H55" s="369" t="s">
        <v>190</v>
      </c>
      <c r="I55" s="369" t="s">
        <v>190</v>
      </c>
      <c r="J55" s="369" t="s">
        <v>190</v>
      </c>
      <c r="L55" s="46"/>
      <c r="M55" s="46"/>
      <c r="N55" s="46" t="s">
        <v>581</v>
      </c>
      <c r="O55" s="46"/>
      <c r="Q55" s="313">
        <f t="shared" si="0"/>
        <v>1</v>
      </c>
      <c r="R55" s="313" t="s">
        <v>311</v>
      </c>
      <c r="S55" s="313" t="s">
        <v>287</v>
      </c>
    </row>
    <row r="56" spans="2:19" ht="15.6" customHeight="1">
      <c r="B56" s="52"/>
      <c r="L56" s="353"/>
      <c r="M56" s="353"/>
      <c r="N56" s="353"/>
      <c r="O56" s="353"/>
      <c r="Q56" s="313"/>
      <c r="R56" s="313"/>
      <c r="S56" s="313"/>
    </row>
    <row r="57" spans="2:19" ht="15.6" customHeight="1">
      <c r="B57" s="52"/>
      <c r="C57" s="578" t="s">
        <v>313</v>
      </c>
      <c r="D57" s="579"/>
      <c r="E57" s="579"/>
      <c r="F57" s="579"/>
      <c r="G57" s="579"/>
      <c r="H57" s="579"/>
      <c r="I57" s="579"/>
      <c r="J57" s="580"/>
      <c r="K57" s="90"/>
      <c r="L57" s="353"/>
      <c r="M57" s="353"/>
      <c r="N57" s="353"/>
      <c r="O57" s="353"/>
      <c r="Q57" s="313"/>
      <c r="R57" s="313"/>
      <c r="S57" s="313"/>
    </row>
    <row r="58" spans="2:19" ht="151.35" customHeight="1">
      <c r="B58" s="313">
        <v>8</v>
      </c>
      <c r="C58" s="358" t="s">
        <v>422</v>
      </c>
      <c r="D58" s="505"/>
      <c r="E58" s="505"/>
      <c r="F58" s="505"/>
      <c r="G58" s="505"/>
      <c r="H58" s="505"/>
      <c r="I58" s="505"/>
      <c r="J58" s="505"/>
      <c r="K58" s="130"/>
      <c r="L58" s="46"/>
      <c r="M58" s="46"/>
      <c r="N58" s="46" t="s">
        <v>561</v>
      </c>
      <c r="O58" s="46"/>
      <c r="Q58" s="313">
        <f>IF(D58="",1,"0")</f>
        <v>1</v>
      </c>
      <c r="R58" s="313" t="s">
        <v>311</v>
      </c>
      <c r="S58" s="313" t="s">
        <v>281</v>
      </c>
    </row>
    <row r="61" spans="2:19" ht="18.75">
      <c r="B61" s="403" t="s">
        <v>151</v>
      </c>
      <c r="C61" s="403"/>
      <c r="D61" s="403"/>
      <c r="E61" s="403"/>
      <c r="F61" s="403"/>
      <c r="G61" s="403"/>
      <c r="H61" s="403"/>
      <c r="I61" s="403"/>
      <c r="J61" s="403"/>
      <c r="K61" s="71"/>
      <c r="N61" t="s">
        <v>270</v>
      </c>
      <c r="O61" s="176">
        <f>SUM(Q6:Q7,Q51)</f>
        <v>3</v>
      </c>
    </row>
    <row r="62" spans="2:19" ht="18.75">
      <c r="B62" s="403"/>
      <c r="C62" s="403"/>
      <c r="D62" s="403"/>
      <c r="E62" s="403"/>
      <c r="F62" s="403"/>
      <c r="G62" s="403"/>
      <c r="H62" s="403"/>
      <c r="I62" s="403"/>
      <c r="J62" s="403"/>
      <c r="K62" s="71"/>
      <c r="N62" s="186" t="s">
        <v>271</v>
      </c>
      <c r="O62" s="176">
        <f>SUM(Q38,Q52,Q53)</f>
        <v>3</v>
      </c>
      <c r="Q62" s="194" t="s">
        <v>316</v>
      </c>
      <c r="R62" t="s">
        <v>317</v>
      </c>
      <c r="S62"/>
    </row>
    <row r="63" spans="2:19">
      <c r="O63" s="176">
        <f>SUM(O61:O62)</f>
        <v>6</v>
      </c>
      <c r="Q63" s="195" t="s">
        <v>311</v>
      </c>
      <c r="R63">
        <v>20</v>
      </c>
      <c r="S63"/>
    </row>
    <row r="64" spans="2:19">
      <c r="O64" s="193"/>
      <c r="Q64" s="163" t="s">
        <v>287</v>
      </c>
      <c r="R64">
        <v>11</v>
      </c>
      <c r="S64"/>
    </row>
    <row r="65" spans="14:19">
      <c r="N65" t="s">
        <v>273</v>
      </c>
      <c r="O65" s="193">
        <f>SUM(Q40,Q39,Q43,Q45,Q58,Q44,Q46)</f>
        <v>7</v>
      </c>
      <c r="Q65" s="163" t="s">
        <v>281</v>
      </c>
      <c r="R65">
        <v>9</v>
      </c>
      <c r="S65"/>
    </row>
    <row r="66" spans="14:19">
      <c r="N66" t="s">
        <v>495</v>
      </c>
      <c r="O66" s="193">
        <f>SUM(Q54:Q55,Q42)</f>
        <v>3</v>
      </c>
      <c r="Q66" s="195" t="s">
        <v>280</v>
      </c>
      <c r="R66">
        <v>10</v>
      </c>
      <c r="S66"/>
    </row>
    <row r="67" spans="14:19">
      <c r="O67" s="176">
        <f>SUM(O65:O66)</f>
        <v>10</v>
      </c>
      <c r="Q67" s="163" t="s">
        <v>287</v>
      </c>
      <c r="R67">
        <v>7</v>
      </c>
      <c r="S67"/>
    </row>
    <row r="68" spans="14:19">
      <c r="Q68" s="163" t="s">
        <v>281</v>
      </c>
      <c r="R68">
        <v>3</v>
      </c>
      <c r="S68"/>
    </row>
    <row r="69" spans="14:19">
      <c r="Q69" s="195" t="s">
        <v>318</v>
      </c>
      <c r="R69"/>
      <c r="S69"/>
    </row>
    <row r="70" spans="14:19">
      <c r="Q70" s="163" t="s">
        <v>318</v>
      </c>
      <c r="R70"/>
      <c r="S70"/>
    </row>
    <row r="71" spans="14:19">
      <c r="Q71" s="195" t="s">
        <v>319</v>
      </c>
      <c r="R71">
        <v>30</v>
      </c>
      <c r="S71"/>
    </row>
    <row r="72" spans="14:19">
      <c r="Q72"/>
      <c r="R72"/>
      <c r="S72"/>
    </row>
    <row r="73" spans="14:19">
      <c r="Q73"/>
      <c r="R73"/>
      <c r="S73"/>
    </row>
    <row r="74" spans="14:19">
      <c r="Q74"/>
      <c r="R74"/>
      <c r="S74"/>
    </row>
    <row r="75" spans="14:19">
      <c r="Q75"/>
      <c r="R75"/>
      <c r="S75"/>
    </row>
    <row r="76" spans="14:19">
      <c r="Q76"/>
      <c r="R76"/>
      <c r="S76"/>
    </row>
    <row r="77" spans="14:19">
      <c r="Q77"/>
      <c r="R77"/>
      <c r="S77"/>
    </row>
    <row r="78" spans="14:19">
      <c r="Q78"/>
      <c r="R78"/>
      <c r="S78"/>
    </row>
    <row r="79" spans="14:19">
      <c r="Q79"/>
      <c r="R79"/>
      <c r="S79"/>
    </row>
  </sheetData>
  <sheetProtection algorithmName="SHA-512" hashValue="2tS6NTW7UHUuEbCXml2TqSKhfVZNYceoQiGsbhA93jbrSqewNsTVX74l+ancOUKnvM3bEGC4OvmxukpeblD7LQ==" saltValue="URPuDlo5rZSmWEKopQFdKg==" spinCount="100000" sheet="1" objects="1" scenarios="1"/>
  <mergeCells count="93">
    <mergeCell ref="B42:B46"/>
    <mergeCell ref="H31:J31"/>
    <mergeCell ref="H32:J32"/>
    <mergeCell ref="H33:J33"/>
    <mergeCell ref="H34:J34"/>
    <mergeCell ref="H35:J35"/>
    <mergeCell ref="E31:F31"/>
    <mergeCell ref="E32:F32"/>
    <mergeCell ref="E33:F33"/>
    <mergeCell ref="E34:F34"/>
    <mergeCell ref="E38:I38"/>
    <mergeCell ref="D39:I39"/>
    <mergeCell ref="D45:I45"/>
    <mergeCell ref="B40:B41"/>
    <mergeCell ref="B38:B39"/>
    <mergeCell ref="D40:I40"/>
    <mergeCell ref="H28:J28"/>
    <mergeCell ref="H29:J29"/>
    <mergeCell ref="H30:J30"/>
    <mergeCell ref="E26:F26"/>
    <mergeCell ref="E27:F27"/>
    <mergeCell ref="E28:F28"/>
    <mergeCell ref="E29:F29"/>
    <mergeCell ref="E30:F30"/>
    <mergeCell ref="C57:J57"/>
    <mergeCell ref="D58:J58"/>
    <mergeCell ref="B61:J62"/>
    <mergeCell ref="C48:J48"/>
    <mergeCell ref="B49:B55"/>
    <mergeCell ref="D55:E55"/>
    <mergeCell ref="D54:E54"/>
    <mergeCell ref="D53:E53"/>
    <mergeCell ref="D51:E51"/>
    <mergeCell ref="D52:E52"/>
    <mergeCell ref="D49:E50"/>
    <mergeCell ref="F49:F50"/>
    <mergeCell ref="G49:G50"/>
    <mergeCell ref="H49:H50"/>
    <mergeCell ref="I49:I50"/>
    <mergeCell ref="J49:J50"/>
    <mergeCell ref="C1:J1"/>
    <mergeCell ref="C2:J3"/>
    <mergeCell ref="D6:F6"/>
    <mergeCell ref="G6:J6"/>
    <mergeCell ref="D7:J7"/>
    <mergeCell ref="B10:B35"/>
    <mergeCell ref="H10:J10"/>
    <mergeCell ref="H11:J11"/>
    <mergeCell ref="H12:J12"/>
    <mergeCell ref="H13:J13"/>
    <mergeCell ref="H14:J14"/>
    <mergeCell ref="H15:J15"/>
    <mergeCell ref="E10:F10"/>
    <mergeCell ref="E11:F11"/>
    <mergeCell ref="E12:F12"/>
    <mergeCell ref="E18:F18"/>
    <mergeCell ref="E13:F13"/>
    <mergeCell ref="E14:F14"/>
    <mergeCell ref="E15:F15"/>
    <mergeCell ref="E16:F16"/>
    <mergeCell ref="E17:F17"/>
    <mergeCell ref="L3:S3"/>
    <mergeCell ref="N4:O4"/>
    <mergeCell ref="C5:J5"/>
    <mergeCell ref="L5:O5"/>
    <mergeCell ref="C37:I37"/>
    <mergeCell ref="L8:O9"/>
    <mergeCell ref="C9:J9"/>
    <mergeCell ref="H16:J16"/>
    <mergeCell ref="H17:J17"/>
    <mergeCell ref="H18:J18"/>
    <mergeCell ref="H19:J19"/>
    <mergeCell ref="H20:J20"/>
    <mergeCell ref="H21:J21"/>
    <mergeCell ref="H22:J22"/>
    <mergeCell ref="H23:J23"/>
    <mergeCell ref="H24:J24"/>
    <mergeCell ref="D46:I46"/>
    <mergeCell ref="E19:F19"/>
    <mergeCell ref="E20:F20"/>
    <mergeCell ref="E21:F21"/>
    <mergeCell ref="E22:F22"/>
    <mergeCell ref="E23:F23"/>
    <mergeCell ref="E24:F24"/>
    <mergeCell ref="E25:F25"/>
    <mergeCell ref="E35:G35"/>
    <mergeCell ref="D41:I41"/>
    <mergeCell ref="E42:I42"/>
    <mergeCell ref="D43:I43"/>
    <mergeCell ref="H25:J25"/>
    <mergeCell ref="D44:I44"/>
    <mergeCell ref="H26:J26"/>
    <mergeCell ref="H27:J27"/>
  </mergeCells>
  <dataValidations count="1">
    <dataValidation allowBlank="1" showErrorMessage="1" prompt="If the policies are not available on the web, provide a copy of the relevant pages of the policies as an attachment in the Documents tab of the eTIP project application and indicate here that they are attached." sqref="D39:I39" xr:uid="{BECA1B74-73F5-4870-BCCC-9940A5CB0BB9}"/>
  </dataValidations>
  <hyperlinks>
    <hyperlink ref="C41" r:id="rId2" xr:uid="{99A35961-B76E-4CD2-9BC2-0F74273BCA30}"/>
  </hyperlinks>
  <pageMargins left="0.25" right="0.25" top="0.75" bottom="0.75" header="0.3" footer="0.3"/>
  <pageSetup scale="65" fitToHeight="0" orientation="portrait" r:id="rId3"/>
  <headerFooter>
    <oddFooter>&amp;LProject Application Workbook for CMAQ/CRP, TAP-L and STP Shared Fund Applications&amp;R&amp;A - Page &amp;P of &amp;N</oddFooter>
  </headerFooter>
  <rowBreaks count="1" manualBreakCount="1">
    <brk id="47" max="10" man="1"/>
  </rowBreaks>
  <drawing r:id="rId4"/>
  <legacyDrawing r:id="rId5"/>
  <mc:AlternateContent xmlns:mc="http://schemas.openxmlformats.org/markup-compatibility/2006">
    <mc:Choice Requires="x14">
      <controls>
        <mc:AlternateContent xmlns:mc="http://schemas.openxmlformats.org/markup-compatibility/2006">
          <mc:Choice Requires="x14">
            <control shapeId="25601" r:id="rId6" name="Check Box 1">
              <controlPr defaultSize="0" autoFill="0" autoLine="0" autoPict="0">
                <anchor moveWithCells="1">
                  <from>
                    <xdr:col>2</xdr:col>
                    <xdr:colOff>3219450</xdr:colOff>
                    <xdr:row>48</xdr:row>
                    <xdr:rowOff>438150</xdr:rowOff>
                  </from>
                  <to>
                    <xdr:col>2</xdr:col>
                    <xdr:colOff>3457575</xdr:colOff>
                    <xdr:row>50</xdr:row>
                    <xdr:rowOff>104775</xdr:rowOff>
                  </to>
                </anchor>
              </controlPr>
            </control>
          </mc:Choice>
        </mc:AlternateContent>
        <mc:AlternateContent xmlns:mc="http://schemas.openxmlformats.org/markup-compatibility/2006">
          <mc:Choice Requires="x14">
            <control shapeId="25628" r:id="rId7" name="Check Box 28">
              <controlPr defaultSize="0" autoFill="0" autoLine="0" autoPict="0">
                <anchor moveWithCells="1">
                  <from>
                    <xdr:col>3</xdr:col>
                    <xdr:colOff>228600</xdr:colOff>
                    <xdr:row>10</xdr:row>
                    <xdr:rowOff>0</xdr:rowOff>
                  </from>
                  <to>
                    <xdr:col>3</xdr:col>
                    <xdr:colOff>542925</xdr:colOff>
                    <xdr:row>10</xdr:row>
                    <xdr:rowOff>209550</xdr:rowOff>
                  </to>
                </anchor>
              </controlPr>
            </control>
          </mc:Choice>
        </mc:AlternateContent>
        <mc:AlternateContent xmlns:mc="http://schemas.openxmlformats.org/markup-compatibility/2006">
          <mc:Choice Requires="x14">
            <control shapeId="25629" r:id="rId8" name="Check Box 29">
              <controlPr defaultSize="0" autoFill="0" autoLine="0" autoPict="0">
                <anchor moveWithCells="1">
                  <from>
                    <xdr:col>3</xdr:col>
                    <xdr:colOff>228600</xdr:colOff>
                    <xdr:row>11</xdr:row>
                    <xdr:rowOff>0</xdr:rowOff>
                  </from>
                  <to>
                    <xdr:col>3</xdr:col>
                    <xdr:colOff>542925</xdr:colOff>
                    <xdr:row>11</xdr:row>
                    <xdr:rowOff>209550</xdr:rowOff>
                  </to>
                </anchor>
              </controlPr>
            </control>
          </mc:Choice>
        </mc:AlternateContent>
        <mc:AlternateContent xmlns:mc="http://schemas.openxmlformats.org/markup-compatibility/2006">
          <mc:Choice Requires="x14">
            <control shapeId="25630" r:id="rId9" name="Check Box 30">
              <controlPr defaultSize="0" autoFill="0" autoLine="0" autoPict="0">
                <anchor moveWithCells="1">
                  <from>
                    <xdr:col>3</xdr:col>
                    <xdr:colOff>228600</xdr:colOff>
                    <xdr:row>12</xdr:row>
                    <xdr:rowOff>0</xdr:rowOff>
                  </from>
                  <to>
                    <xdr:col>3</xdr:col>
                    <xdr:colOff>542925</xdr:colOff>
                    <xdr:row>12</xdr:row>
                    <xdr:rowOff>209550</xdr:rowOff>
                  </to>
                </anchor>
              </controlPr>
            </control>
          </mc:Choice>
        </mc:AlternateContent>
        <mc:AlternateContent xmlns:mc="http://schemas.openxmlformats.org/markup-compatibility/2006">
          <mc:Choice Requires="x14">
            <control shapeId="25631" r:id="rId10" name="Check Box 31">
              <controlPr defaultSize="0" autoFill="0" autoLine="0" autoPict="0">
                <anchor moveWithCells="1">
                  <from>
                    <xdr:col>3</xdr:col>
                    <xdr:colOff>228600</xdr:colOff>
                    <xdr:row>13</xdr:row>
                    <xdr:rowOff>0</xdr:rowOff>
                  </from>
                  <to>
                    <xdr:col>3</xdr:col>
                    <xdr:colOff>542925</xdr:colOff>
                    <xdr:row>14</xdr:row>
                    <xdr:rowOff>9525</xdr:rowOff>
                  </to>
                </anchor>
              </controlPr>
            </control>
          </mc:Choice>
        </mc:AlternateContent>
        <mc:AlternateContent xmlns:mc="http://schemas.openxmlformats.org/markup-compatibility/2006">
          <mc:Choice Requires="x14">
            <control shapeId="25632" r:id="rId11" name="Check Box 32">
              <controlPr defaultSize="0" autoFill="0" autoLine="0" autoPict="0">
                <anchor moveWithCells="1">
                  <from>
                    <xdr:col>3</xdr:col>
                    <xdr:colOff>228600</xdr:colOff>
                    <xdr:row>14</xdr:row>
                    <xdr:rowOff>0</xdr:rowOff>
                  </from>
                  <to>
                    <xdr:col>3</xdr:col>
                    <xdr:colOff>542925</xdr:colOff>
                    <xdr:row>15</xdr:row>
                    <xdr:rowOff>9525</xdr:rowOff>
                  </to>
                </anchor>
              </controlPr>
            </control>
          </mc:Choice>
        </mc:AlternateContent>
        <mc:AlternateContent xmlns:mc="http://schemas.openxmlformats.org/markup-compatibility/2006">
          <mc:Choice Requires="x14">
            <control shapeId="25633" r:id="rId12" name="Check Box 33">
              <controlPr defaultSize="0" autoFill="0" autoLine="0" autoPict="0">
                <anchor moveWithCells="1">
                  <from>
                    <xdr:col>3</xdr:col>
                    <xdr:colOff>228600</xdr:colOff>
                    <xdr:row>15</xdr:row>
                    <xdr:rowOff>0</xdr:rowOff>
                  </from>
                  <to>
                    <xdr:col>3</xdr:col>
                    <xdr:colOff>542925</xdr:colOff>
                    <xdr:row>15</xdr:row>
                    <xdr:rowOff>209550</xdr:rowOff>
                  </to>
                </anchor>
              </controlPr>
            </control>
          </mc:Choice>
        </mc:AlternateContent>
        <mc:AlternateContent xmlns:mc="http://schemas.openxmlformats.org/markup-compatibility/2006">
          <mc:Choice Requires="x14">
            <control shapeId="25634" r:id="rId13" name="Check Box 34">
              <controlPr defaultSize="0" autoFill="0" autoLine="0" autoPict="0">
                <anchor moveWithCells="1">
                  <from>
                    <xdr:col>3</xdr:col>
                    <xdr:colOff>228600</xdr:colOff>
                    <xdr:row>16</xdr:row>
                    <xdr:rowOff>0</xdr:rowOff>
                  </from>
                  <to>
                    <xdr:col>3</xdr:col>
                    <xdr:colOff>542925</xdr:colOff>
                    <xdr:row>17</xdr:row>
                    <xdr:rowOff>9525</xdr:rowOff>
                  </to>
                </anchor>
              </controlPr>
            </control>
          </mc:Choice>
        </mc:AlternateContent>
        <mc:AlternateContent xmlns:mc="http://schemas.openxmlformats.org/markup-compatibility/2006">
          <mc:Choice Requires="x14">
            <control shapeId="25635" r:id="rId14" name="Check Box 35">
              <controlPr defaultSize="0" autoFill="0" autoLine="0" autoPict="0">
                <anchor moveWithCells="1">
                  <from>
                    <xdr:col>3</xdr:col>
                    <xdr:colOff>228600</xdr:colOff>
                    <xdr:row>17</xdr:row>
                    <xdr:rowOff>0</xdr:rowOff>
                  </from>
                  <to>
                    <xdr:col>3</xdr:col>
                    <xdr:colOff>542925</xdr:colOff>
                    <xdr:row>18</xdr:row>
                    <xdr:rowOff>9525</xdr:rowOff>
                  </to>
                </anchor>
              </controlPr>
            </control>
          </mc:Choice>
        </mc:AlternateContent>
        <mc:AlternateContent xmlns:mc="http://schemas.openxmlformats.org/markup-compatibility/2006">
          <mc:Choice Requires="x14">
            <control shapeId="25636" r:id="rId15" name="Check Box 36">
              <controlPr defaultSize="0" autoFill="0" autoLine="0" autoPict="0">
                <anchor moveWithCells="1">
                  <from>
                    <xdr:col>3</xdr:col>
                    <xdr:colOff>228600</xdr:colOff>
                    <xdr:row>18</xdr:row>
                    <xdr:rowOff>0</xdr:rowOff>
                  </from>
                  <to>
                    <xdr:col>3</xdr:col>
                    <xdr:colOff>542925</xdr:colOff>
                    <xdr:row>19</xdr:row>
                    <xdr:rowOff>9525</xdr:rowOff>
                  </to>
                </anchor>
              </controlPr>
            </control>
          </mc:Choice>
        </mc:AlternateContent>
        <mc:AlternateContent xmlns:mc="http://schemas.openxmlformats.org/markup-compatibility/2006">
          <mc:Choice Requires="x14">
            <control shapeId="25637" r:id="rId16" name="Check Box 37">
              <controlPr defaultSize="0" autoFill="0" autoLine="0" autoPict="0">
                <anchor moveWithCells="1">
                  <from>
                    <xdr:col>3</xdr:col>
                    <xdr:colOff>228600</xdr:colOff>
                    <xdr:row>19</xdr:row>
                    <xdr:rowOff>0</xdr:rowOff>
                  </from>
                  <to>
                    <xdr:col>3</xdr:col>
                    <xdr:colOff>542925</xdr:colOff>
                    <xdr:row>20</xdr:row>
                    <xdr:rowOff>9525</xdr:rowOff>
                  </to>
                </anchor>
              </controlPr>
            </control>
          </mc:Choice>
        </mc:AlternateContent>
        <mc:AlternateContent xmlns:mc="http://schemas.openxmlformats.org/markup-compatibility/2006">
          <mc:Choice Requires="x14">
            <control shapeId="25638" r:id="rId17" name="Check Box 38">
              <controlPr defaultSize="0" autoFill="0" autoLine="0" autoPict="0">
                <anchor moveWithCells="1">
                  <from>
                    <xdr:col>3</xdr:col>
                    <xdr:colOff>228600</xdr:colOff>
                    <xdr:row>20</xdr:row>
                    <xdr:rowOff>0</xdr:rowOff>
                  </from>
                  <to>
                    <xdr:col>3</xdr:col>
                    <xdr:colOff>542925</xdr:colOff>
                    <xdr:row>21</xdr:row>
                    <xdr:rowOff>9525</xdr:rowOff>
                  </to>
                </anchor>
              </controlPr>
            </control>
          </mc:Choice>
        </mc:AlternateContent>
        <mc:AlternateContent xmlns:mc="http://schemas.openxmlformats.org/markup-compatibility/2006">
          <mc:Choice Requires="x14">
            <control shapeId="25639" r:id="rId18" name="Check Box 39">
              <controlPr defaultSize="0" autoFill="0" autoLine="0" autoPict="0">
                <anchor moveWithCells="1">
                  <from>
                    <xdr:col>3</xdr:col>
                    <xdr:colOff>228600</xdr:colOff>
                    <xdr:row>21</xdr:row>
                    <xdr:rowOff>0</xdr:rowOff>
                  </from>
                  <to>
                    <xdr:col>3</xdr:col>
                    <xdr:colOff>542925</xdr:colOff>
                    <xdr:row>21</xdr:row>
                    <xdr:rowOff>209550</xdr:rowOff>
                  </to>
                </anchor>
              </controlPr>
            </control>
          </mc:Choice>
        </mc:AlternateContent>
        <mc:AlternateContent xmlns:mc="http://schemas.openxmlformats.org/markup-compatibility/2006">
          <mc:Choice Requires="x14">
            <control shapeId="25640" r:id="rId19" name="Check Box 40">
              <controlPr defaultSize="0" autoFill="0" autoLine="0" autoPict="0">
                <anchor moveWithCells="1">
                  <from>
                    <xdr:col>3</xdr:col>
                    <xdr:colOff>228600</xdr:colOff>
                    <xdr:row>22</xdr:row>
                    <xdr:rowOff>0</xdr:rowOff>
                  </from>
                  <to>
                    <xdr:col>3</xdr:col>
                    <xdr:colOff>542925</xdr:colOff>
                    <xdr:row>22</xdr:row>
                    <xdr:rowOff>209550</xdr:rowOff>
                  </to>
                </anchor>
              </controlPr>
            </control>
          </mc:Choice>
        </mc:AlternateContent>
        <mc:AlternateContent xmlns:mc="http://schemas.openxmlformats.org/markup-compatibility/2006">
          <mc:Choice Requires="x14">
            <control shapeId="25641" r:id="rId20" name="Check Box 41">
              <controlPr defaultSize="0" autoFill="0" autoLine="0" autoPict="0">
                <anchor moveWithCells="1">
                  <from>
                    <xdr:col>3</xdr:col>
                    <xdr:colOff>228600</xdr:colOff>
                    <xdr:row>23</xdr:row>
                    <xdr:rowOff>0</xdr:rowOff>
                  </from>
                  <to>
                    <xdr:col>3</xdr:col>
                    <xdr:colOff>542925</xdr:colOff>
                    <xdr:row>23</xdr:row>
                    <xdr:rowOff>209550</xdr:rowOff>
                  </to>
                </anchor>
              </controlPr>
            </control>
          </mc:Choice>
        </mc:AlternateContent>
        <mc:AlternateContent xmlns:mc="http://schemas.openxmlformats.org/markup-compatibility/2006">
          <mc:Choice Requires="x14">
            <control shapeId="25642" r:id="rId21" name="Check Box 42">
              <controlPr defaultSize="0" autoFill="0" autoLine="0" autoPict="0">
                <anchor moveWithCells="1">
                  <from>
                    <xdr:col>3</xdr:col>
                    <xdr:colOff>228600</xdr:colOff>
                    <xdr:row>24</xdr:row>
                    <xdr:rowOff>0</xdr:rowOff>
                  </from>
                  <to>
                    <xdr:col>3</xdr:col>
                    <xdr:colOff>542925</xdr:colOff>
                    <xdr:row>24</xdr:row>
                    <xdr:rowOff>209550</xdr:rowOff>
                  </to>
                </anchor>
              </controlPr>
            </control>
          </mc:Choice>
        </mc:AlternateContent>
        <mc:AlternateContent xmlns:mc="http://schemas.openxmlformats.org/markup-compatibility/2006">
          <mc:Choice Requires="x14">
            <control shapeId="25643" r:id="rId22" name="Check Box 43">
              <controlPr defaultSize="0" autoFill="0" autoLine="0" autoPict="0">
                <anchor moveWithCells="1">
                  <from>
                    <xdr:col>3</xdr:col>
                    <xdr:colOff>228600</xdr:colOff>
                    <xdr:row>25</xdr:row>
                    <xdr:rowOff>0</xdr:rowOff>
                  </from>
                  <to>
                    <xdr:col>3</xdr:col>
                    <xdr:colOff>542925</xdr:colOff>
                    <xdr:row>26</xdr:row>
                    <xdr:rowOff>28575</xdr:rowOff>
                  </to>
                </anchor>
              </controlPr>
            </control>
          </mc:Choice>
        </mc:AlternateContent>
        <mc:AlternateContent xmlns:mc="http://schemas.openxmlformats.org/markup-compatibility/2006">
          <mc:Choice Requires="x14">
            <control shapeId="25644" r:id="rId23" name="Check Box 44">
              <controlPr defaultSize="0" autoFill="0" autoLine="0" autoPict="0">
                <anchor moveWithCells="1">
                  <from>
                    <xdr:col>3</xdr:col>
                    <xdr:colOff>228600</xdr:colOff>
                    <xdr:row>26</xdr:row>
                    <xdr:rowOff>0</xdr:rowOff>
                  </from>
                  <to>
                    <xdr:col>3</xdr:col>
                    <xdr:colOff>542925</xdr:colOff>
                    <xdr:row>27</xdr:row>
                    <xdr:rowOff>28575</xdr:rowOff>
                  </to>
                </anchor>
              </controlPr>
            </control>
          </mc:Choice>
        </mc:AlternateContent>
        <mc:AlternateContent xmlns:mc="http://schemas.openxmlformats.org/markup-compatibility/2006">
          <mc:Choice Requires="x14">
            <control shapeId="25645" r:id="rId24" name="Check Box 45">
              <controlPr defaultSize="0" autoFill="0" autoLine="0" autoPict="0">
                <anchor moveWithCells="1">
                  <from>
                    <xdr:col>3</xdr:col>
                    <xdr:colOff>228600</xdr:colOff>
                    <xdr:row>27</xdr:row>
                    <xdr:rowOff>0</xdr:rowOff>
                  </from>
                  <to>
                    <xdr:col>3</xdr:col>
                    <xdr:colOff>542925</xdr:colOff>
                    <xdr:row>28</xdr:row>
                    <xdr:rowOff>28575</xdr:rowOff>
                  </to>
                </anchor>
              </controlPr>
            </control>
          </mc:Choice>
        </mc:AlternateContent>
        <mc:AlternateContent xmlns:mc="http://schemas.openxmlformats.org/markup-compatibility/2006">
          <mc:Choice Requires="x14">
            <control shapeId="25646" r:id="rId25" name="Check Box 46">
              <controlPr defaultSize="0" autoFill="0" autoLine="0" autoPict="0">
                <anchor moveWithCells="1">
                  <from>
                    <xdr:col>3</xdr:col>
                    <xdr:colOff>228600</xdr:colOff>
                    <xdr:row>28</xdr:row>
                    <xdr:rowOff>0</xdr:rowOff>
                  </from>
                  <to>
                    <xdr:col>3</xdr:col>
                    <xdr:colOff>542925</xdr:colOff>
                    <xdr:row>28</xdr:row>
                    <xdr:rowOff>209550</xdr:rowOff>
                  </to>
                </anchor>
              </controlPr>
            </control>
          </mc:Choice>
        </mc:AlternateContent>
        <mc:AlternateContent xmlns:mc="http://schemas.openxmlformats.org/markup-compatibility/2006">
          <mc:Choice Requires="x14">
            <control shapeId="25647" r:id="rId26" name="Check Box 47">
              <controlPr defaultSize="0" autoFill="0" autoLine="0" autoPict="0">
                <anchor moveWithCells="1">
                  <from>
                    <xdr:col>3</xdr:col>
                    <xdr:colOff>228600</xdr:colOff>
                    <xdr:row>29</xdr:row>
                    <xdr:rowOff>0</xdr:rowOff>
                  </from>
                  <to>
                    <xdr:col>3</xdr:col>
                    <xdr:colOff>542925</xdr:colOff>
                    <xdr:row>30</xdr:row>
                    <xdr:rowOff>28575</xdr:rowOff>
                  </to>
                </anchor>
              </controlPr>
            </control>
          </mc:Choice>
        </mc:AlternateContent>
        <mc:AlternateContent xmlns:mc="http://schemas.openxmlformats.org/markup-compatibility/2006">
          <mc:Choice Requires="x14">
            <control shapeId="25648" r:id="rId27" name="Check Box 48">
              <controlPr defaultSize="0" autoFill="0" autoLine="0" autoPict="0">
                <anchor moveWithCells="1">
                  <from>
                    <xdr:col>3</xdr:col>
                    <xdr:colOff>228600</xdr:colOff>
                    <xdr:row>30</xdr:row>
                    <xdr:rowOff>0</xdr:rowOff>
                  </from>
                  <to>
                    <xdr:col>3</xdr:col>
                    <xdr:colOff>542925</xdr:colOff>
                    <xdr:row>31</xdr:row>
                    <xdr:rowOff>28575</xdr:rowOff>
                  </to>
                </anchor>
              </controlPr>
            </control>
          </mc:Choice>
        </mc:AlternateContent>
        <mc:AlternateContent xmlns:mc="http://schemas.openxmlformats.org/markup-compatibility/2006">
          <mc:Choice Requires="x14">
            <control shapeId="25649" r:id="rId28" name="Check Box 49">
              <controlPr defaultSize="0" autoFill="0" autoLine="0" autoPict="0">
                <anchor moveWithCells="1">
                  <from>
                    <xdr:col>3</xdr:col>
                    <xdr:colOff>228600</xdr:colOff>
                    <xdr:row>31</xdr:row>
                    <xdr:rowOff>0</xdr:rowOff>
                  </from>
                  <to>
                    <xdr:col>3</xdr:col>
                    <xdr:colOff>542925</xdr:colOff>
                    <xdr:row>31</xdr:row>
                    <xdr:rowOff>209550</xdr:rowOff>
                  </to>
                </anchor>
              </controlPr>
            </control>
          </mc:Choice>
        </mc:AlternateContent>
        <mc:AlternateContent xmlns:mc="http://schemas.openxmlformats.org/markup-compatibility/2006">
          <mc:Choice Requires="x14">
            <control shapeId="25650" r:id="rId29" name="Check Box 50">
              <controlPr defaultSize="0" autoFill="0" autoLine="0" autoPict="0">
                <anchor moveWithCells="1">
                  <from>
                    <xdr:col>3</xdr:col>
                    <xdr:colOff>228600</xdr:colOff>
                    <xdr:row>32</xdr:row>
                    <xdr:rowOff>0</xdr:rowOff>
                  </from>
                  <to>
                    <xdr:col>3</xdr:col>
                    <xdr:colOff>542925</xdr:colOff>
                    <xdr:row>33</xdr:row>
                    <xdr:rowOff>28575</xdr:rowOff>
                  </to>
                </anchor>
              </controlPr>
            </control>
          </mc:Choice>
        </mc:AlternateContent>
        <mc:AlternateContent xmlns:mc="http://schemas.openxmlformats.org/markup-compatibility/2006">
          <mc:Choice Requires="x14">
            <control shapeId="25651" r:id="rId30" name="Check Box 51">
              <controlPr defaultSize="0" autoFill="0" autoLine="0" autoPict="0">
                <anchor moveWithCells="1">
                  <from>
                    <xdr:col>3</xdr:col>
                    <xdr:colOff>228600</xdr:colOff>
                    <xdr:row>33</xdr:row>
                    <xdr:rowOff>0</xdr:rowOff>
                  </from>
                  <to>
                    <xdr:col>3</xdr:col>
                    <xdr:colOff>542925</xdr:colOff>
                    <xdr:row>33</xdr:row>
                    <xdr:rowOff>209550</xdr:rowOff>
                  </to>
                </anchor>
              </controlPr>
            </control>
          </mc:Choice>
        </mc:AlternateContent>
        <mc:AlternateContent xmlns:mc="http://schemas.openxmlformats.org/markup-compatibility/2006">
          <mc:Choice Requires="x14">
            <control shapeId="25652" r:id="rId31" name="Check Box 52">
              <controlPr defaultSize="0" autoFill="0" autoLine="0" autoPict="0">
                <anchor moveWithCells="1">
                  <from>
                    <xdr:col>3</xdr:col>
                    <xdr:colOff>228600</xdr:colOff>
                    <xdr:row>34</xdr:row>
                    <xdr:rowOff>0</xdr:rowOff>
                  </from>
                  <to>
                    <xdr:col>3</xdr:col>
                    <xdr:colOff>542925</xdr:colOff>
                    <xdr:row>34</xdr:row>
                    <xdr:rowOff>219075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800-000002000000}">
          <x14:formula1>
            <xm:f>Dropdowns!$A$16:$A$18</xm:f>
          </x14:formula1>
          <xm:sqref>D42 D38 D52:J55</xm:sqref>
        </x14:dataValidation>
      </x14:dataValidations>
    </ext>
  </extLs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92D050"/>
    <pageSetUpPr fitToPage="1"/>
  </sheetPr>
  <dimension ref="B1:AA187"/>
  <sheetViews>
    <sheetView showGridLines="0" showRowColHeaders="0" zoomScaleNormal="100" workbookViewId="0">
      <selection activeCell="D6" sqref="D6:F6"/>
    </sheetView>
  </sheetViews>
  <sheetFormatPr defaultColWidth="8.85546875" defaultRowHeight="15"/>
  <cols>
    <col min="1" max="1" width="1.42578125" customWidth="1"/>
    <col min="2" max="2" width="7.140625" customWidth="1"/>
    <col min="3" max="3" width="52.5703125" style="1" customWidth="1"/>
    <col min="4" max="4" width="10.42578125" bestFit="1" customWidth="1"/>
    <col min="5" max="5" width="4.42578125" customWidth="1"/>
    <col min="6" max="10" width="15.42578125" customWidth="1"/>
    <col min="11" max="11" width="2.5703125" customWidth="1"/>
    <col min="12" max="13" width="12.42578125" hidden="1" customWidth="1"/>
    <col min="14" max="14" width="18.42578125" hidden="1" customWidth="1"/>
    <col min="15" max="16" width="8.85546875" hidden="1" customWidth="1"/>
    <col min="17" max="17" width="21.5703125" hidden="1" customWidth="1"/>
    <col min="18" max="18" width="14.42578125" hidden="1" customWidth="1"/>
    <col min="19" max="19" width="10.5703125" hidden="1" customWidth="1"/>
    <col min="20" max="20" width="8.85546875" hidden="1" customWidth="1"/>
    <col min="21" max="21" width="21.5703125" style="52" hidden="1" customWidth="1"/>
    <col min="22" max="22" width="14.42578125" style="52" hidden="1" customWidth="1"/>
    <col min="23" max="23" width="8.85546875" style="52" hidden="1" customWidth="1"/>
    <col min="24" max="24" width="8.85546875" hidden="1" customWidth="1"/>
    <col min="25" max="25" width="21.5703125" style="52" hidden="1" customWidth="1"/>
    <col min="26" max="26" width="14.42578125" style="52" hidden="1" customWidth="1"/>
    <col min="27" max="27" width="8.85546875" style="52" hidden="1" customWidth="1"/>
  </cols>
  <sheetData>
    <row r="1" spans="2:27" ht="45.6" customHeight="1">
      <c r="C1" s="573" t="s">
        <v>582</v>
      </c>
      <c r="D1" s="573"/>
      <c r="E1" s="573"/>
      <c r="F1" s="573"/>
      <c r="G1" s="573"/>
      <c r="H1" s="573"/>
      <c r="I1" s="573"/>
      <c r="J1" s="573"/>
    </row>
    <row r="2" spans="2:27" ht="91.35" customHeight="1">
      <c r="C2" s="402" t="s">
        <v>583</v>
      </c>
      <c r="D2" s="402"/>
      <c r="E2" s="402"/>
      <c r="F2" s="402"/>
      <c r="G2" s="402"/>
      <c r="H2" s="402"/>
      <c r="I2" s="402"/>
      <c r="J2" s="402"/>
      <c r="K2" t="s">
        <v>154</v>
      </c>
    </row>
    <row r="3" spans="2:27" ht="45.6" customHeight="1">
      <c r="C3" s="608" t="s">
        <v>584</v>
      </c>
      <c r="D3" s="608"/>
      <c r="E3" s="608"/>
      <c r="F3" s="608"/>
      <c r="G3" s="608"/>
      <c r="H3" s="608"/>
      <c r="I3" s="608"/>
      <c r="J3" s="608"/>
      <c r="L3" s="512" t="s">
        <v>155</v>
      </c>
      <c r="M3" s="512"/>
      <c r="N3" s="512"/>
      <c r="O3" s="512"/>
      <c r="P3" s="512"/>
      <c r="Q3" s="512"/>
      <c r="R3" s="512"/>
      <c r="S3" s="512"/>
      <c r="T3" s="512"/>
      <c r="U3" s="512"/>
      <c r="V3" s="512"/>
      <c r="W3" s="512"/>
      <c r="X3" s="512"/>
      <c r="Y3" s="512"/>
      <c r="Z3" s="512"/>
      <c r="AA3" s="512"/>
    </row>
    <row r="4" spans="2:27" ht="15.75" customHeight="1">
      <c r="C4" s="87"/>
      <c r="Q4" s="548" t="s">
        <v>124</v>
      </c>
      <c r="R4" s="548"/>
      <c r="S4" s="548"/>
      <c r="U4" s="422" t="s">
        <v>585</v>
      </c>
      <c r="V4" s="422"/>
      <c r="W4" s="422"/>
      <c r="Y4" s="422" t="s">
        <v>586</v>
      </c>
      <c r="Z4" s="422"/>
      <c r="AA4" s="422"/>
    </row>
    <row r="5" spans="2:27" ht="15.75">
      <c r="C5" s="585" t="s">
        <v>587</v>
      </c>
      <c r="D5" s="585"/>
      <c r="E5" s="585"/>
      <c r="F5" s="585"/>
      <c r="G5" s="585"/>
      <c r="H5" s="585"/>
      <c r="I5" s="585"/>
      <c r="J5" s="585"/>
      <c r="L5" s="610" t="s">
        <v>157</v>
      </c>
      <c r="M5" s="610"/>
      <c r="N5" s="610" t="s">
        <v>158</v>
      </c>
      <c r="O5" s="610"/>
      <c r="Q5" s="353" t="s">
        <v>277</v>
      </c>
      <c r="R5" s="353" t="s">
        <v>278</v>
      </c>
      <c r="S5" s="353" t="s">
        <v>279</v>
      </c>
      <c r="U5" s="353" t="s">
        <v>277</v>
      </c>
      <c r="V5" s="353" t="s">
        <v>278</v>
      </c>
      <c r="W5" s="353" t="s">
        <v>279</v>
      </c>
      <c r="Y5" s="353" t="s">
        <v>277</v>
      </c>
      <c r="Z5" s="353" t="s">
        <v>278</v>
      </c>
      <c r="AA5" s="353" t="s">
        <v>279</v>
      </c>
    </row>
    <row r="6" spans="2:27" ht="15.75">
      <c r="B6" s="313">
        <v>1</v>
      </c>
      <c r="C6" s="360" t="s">
        <v>159</v>
      </c>
      <c r="D6" s="505"/>
      <c r="E6" s="505"/>
      <c r="F6" s="505"/>
      <c r="G6" s="486"/>
      <c r="H6" s="486"/>
      <c r="I6" s="486"/>
      <c r="J6" s="486"/>
      <c r="K6" s="2"/>
      <c r="L6" s="46"/>
      <c r="M6" s="46"/>
      <c r="N6" s="49" t="s">
        <v>160</v>
      </c>
      <c r="O6" s="46"/>
      <c r="Q6" s="313">
        <f>IF(D6="",1,"0")</f>
        <v>1</v>
      </c>
      <c r="R6" s="313" t="s">
        <v>280</v>
      </c>
      <c r="S6" s="313" t="s">
        <v>281</v>
      </c>
      <c r="U6" s="313">
        <f>IF(D6="",1,"0")</f>
        <v>1</v>
      </c>
      <c r="V6" s="313" t="s">
        <v>280</v>
      </c>
      <c r="W6" s="313" t="s">
        <v>281</v>
      </c>
      <c r="Y6" s="313">
        <f>IF(D6="",1,"0")</f>
        <v>1</v>
      </c>
      <c r="Z6" s="313" t="s">
        <v>280</v>
      </c>
      <c r="AA6" s="313" t="s">
        <v>281</v>
      </c>
    </row>
    <row r="7" spans="2:27" ht="15.75">
      <c r="B7" s="313">
        <v>2</v>
      </c>
      <c r="C7" s="360" t="s">
        <v>161</v>
      </c>
      <c r="D7" s="505"/>
      <c r="E7" s="505"/>
      <c r="F7" s="505"/>
      <c r="G7" s="505"/>
      <c r="H7" s="505"/>
      <c r="I7" s="505"/>
      <c r="J7" s="505"/>
      <c r="K7" s="2"/>
      <c r="L7" s="46"/>
      <c r="M7" s="46"/>
      <c r="N7" s="46" t="s">
        <v>162</v>
      </c>
      <c r="O7" s="46"/>
      <c r="Q7" s="313">
        <f>IF(D7="",1,"0")</f>
        <v>1</v>
      </c>
      <c r="R7" s="313" t="s">
        <v>280</v>
      </c>
      <c r="S7" s="313" t="s">
        <v>281</v>
      </c>
      <c r="U7" s="313">
        <f>IF(D7="",1,"0")</f>
        <v>1</v>
      </c>
      <c r="V7" s="313" t="s">
        <v>280</v>
      </c>
      <c r="W7" s="313" t="s">
        <v>281</v>
      </c>
      <c r="Y7" s="313">
        <f>IF(D7="",1,"0")</f>
        <v>1</v>
      </c>
      <c r="Z7" s="313" t="s">
        <v>280</v>
      </c>
      <c r="AA7" s="313" t="s">
        <v>281</v>
      </c>
    </row>
    <row r="8" spans="2:27" ht="15.6" customHeight="1">
      <c r="B8" s="52"/>
      <c r="L8" s="467"/>
      <c r="M8" s="468"/>
      <c r="N8" s="468"/>
      <c r="O8" s="469"/>
      <c r="Q8" s="313"/>
      <c r="R8" s="313"/>
      <c r="S8" s="313"/>
      <c r="U8" s="313"/>
      <c r="V8" s="313"/>
      <c r="W8" s="313"/>
      <c r="Y8" s="313"/>
      <c r="Z8" s="313"/>
      <c r="AA8" s="313"/>
    </row>
    <row r="9" spans="2:27" s="45" customFormat="1" ht="15.75">
      <c r="B9" s="52"/>
      <c r="C9" s="609" t="s">
        <v>588</v>
      </c>
      <c r="D9" s="609"/>
      <c r="E9" s="609"/>
      <c r="F9" s="609"/>
      <c r="G9" s="609"/>
      <c r="H9" s="609"/>
      <c r="I9" s="609"/>
      <c r="J9" s="609"/>
      <c r="K9" s="91"/>
      <c r="L9" s="470"/>
      <c r="M9" s="471"/>
      <c r="N9" s="471"/>
      <c r="O9" s="472"/>
      <c r="Q9" s="353"/>
      <c r="R9" s="353"/>
      <c r="S9" s="353"/>
      <c r="U9" s="353"/>
      <c r="V9" s="353"/>
      <c r="W9" s="353"/>
      <c r="Y9" s="353"/>
      <c r="Z9" s="353"/>
      <c r="AA9" s="353"/>
    </row>
    <row r="10" spans="2:27" ht="15.75">
      <c r="B10" s="399">
        <v>3</v>
      </c>
      <c r="C10" s="92" t="s">
        <v>589</v>
      </c>
      <c r="D10" s="16" t="s">
        <v>190</v>
      </c>
      <c r="E10" s="486"/>
      <c r="F10" s="486"/>
      <c r="G10" s="486"/>
      <c r="H10" s="486"/>
      <c r="I10" s="486"/>
      <c r="J10" s="486"/>
      <c r="L10" s="46"/>
      <c r="M10" s="46"/>
      <c r="N10" s="46" t="s">
        <v>590</v>
      </c>
      <c r="O10" s="46"/>
      <c r="Q10" s="313"/>
      <c r="R10" s="313"/>
      <c r="S10" s="313"/>
      <c r="U10" s="313">
        <f>IF(D10="Yes/No",1,0)</f>
        <v>1</v>
      </c>
      <c r="V10" s="313" t="s">
        <v>280</v>
      </c>
      <c r="W10" s="313" t="s">
        <v>287</v>
      </c>
      <c r="Y10" s="313">
        <f>IF(D10="Yes/No",1,0)</f>
        <v>1</v>
      </c>
      <c r="Z10" s="313" t="s">
        <v>280</v>
      </c>
      <c r="AA10" s="313" t="s">
        <v>287</v>
      </c>
    </row>
    <row r="11" spans="2:27" ht="30">
      <c r="B11" s="399"/>
      <c r="C11" s="93" t="s">
        <v>591</v>
      </c>
      <c r="D11" s="486"/>
      <c r="E11" s="486"/>
      <c r="F11" s="486"/>
      <c r="G11" s="486"/>
      <c r="H11" s="486"/>
      <c r="I11" s="486"/>
      <c r="J11" s="486"/>
      <c r="L11" s="46"/>
      <c r="M11" s="46"/>
      <c r="N11" s="46"/>
      <c r="O11" s="46"/>
      <c r="Q11" s="313"/>
      <c r="R11" s="313"/>
      <c r="S11" s="313"/>
      <c r="U11" s="313"/>
      <c r="V11" s="313"/>
      <c r="W11" s="313"/>
      <c r="Y11" s="313"/>
      <c r="Z11" s="313"/>
      <c r="AA11" s="313"/>
    </row>
    <row r="12" spans="2:27" ht="30">
      <c r="B12" s="601">
        <v>4</v>
      </c>
      <c r="C12" s="92" t="s">
        <v>592</v>
      </c>
      <c r="D12" s="16" t="s">
        <v>190</v>
      </c>
      <c r="E12" s="486"/>
      <c r="F12" s="486"/>
      <c r="G12" s="486"/>
      <c r="H12" s="486"/>
      <c r="I12" s="486"/>
      <c r="J12" s="486"/>
      <c r="L12" s="46"/>
      <c r="M12" s="46"/>
      <c r="N12" s="46" t="s">
        <v>593</v>
      </c>
      <c r="O12" s="46"/>
      <c r="Q12" s="313"/>
      <c r="R12" s="313"/>
      <c r="S12" s="313"/>
      <c r="U12" s="313">
        <f>IF(D12="Yes/No",1,0)</f>
        <v>1</v>
      </c>
      <c r="V12" s="313" t="s">
        <v>280</v>
      </c>
      <c r="W12" s="313" t="s">
        <v>287</v>
      </c>
      <c r="Y12" s="313">
        <f>IF(D12="Yes/No",1,0)</f>
        <v>1</v>
      </c>
      <c r="Z12" s="313" t="s">
        <v>280</v>
      </c>
      <c r="AA12" s="313" t="s">
        <v>287</v>
      </c>
    </row>
    <row r="13" spans="2:27" ht="15.75">
      <c r="B13" s="601"/>
      <c r="C13" s="77" t="s">
        <v>594</v>
      </c>
      <c r="D13" s="502"/>
      <c r="E13" s="502"/>
      <c r="F13" s="502"/>
      <c r="G13" s="502"/>
      <c r="H13" s="502"/>
      <c r="I13" s="502"/>
      <c r="J13" s="502"/>
      <c r="L13" s="46"/>
      <c r="M13" s="46"/>
      <c r="N13" s="46" t="s">
        <v>595</v>
      </c>
      <c r="O13" s="46"/>
      <c r="Q13" s="313"/>
      <c r="R13" s="313"/>
      <c r="S13" s="313"/>
      <c r="U13" s="313">
        <f>IF(D13="",1,"0")</f>
        <v>1</v>
      </c>
      <c r="V13" s="313" t="s">
        <v>311</v>
      </c>
      <c r="W13" s="313" t="s">
        <v>281</v>
      </c>
      <c r="Y13" s="313">
        <f>IF(D13="",1,"0")</f>
        <v>1</v>
      </c>
      <c r="Z13" s="313" t="s">
        <v>311</v>
      </c>
      <c r="AA13" s="313" t="s">
        <v>281</v>
      </c>
    </row>
    <row r="14" spans="2:27" ht="30">
      <c r="B14" s="601">
        <v>5</v>
      </c>
      <c r="C14" s="92" t="s">
        <v>596</v>
      </c>
      <c r="D14" s="341" t="s">
        <v>190</v>
      </c>
      <c r="E14" s="486"/>
      <c r="F14" s="486"/>
      <c r="G14" s="486"/>
      <c r="H14" s="486"/>
      <c r="I14" s="486"/>
      <c r="J14" s="486"/>
      <c r="L14" s="46"/>
      <c r="M14" s="46"/>
      <c r="N14" s="46" t="s">
        <v>597</v>
      </c>
      <c r="O14" s="46"/>
      <c r="Q14" s="313"/>
      <c r="R14" s="313"/>
      <c r="S14" s="313"/>
      <c r="U14" s="313">
        <f>IF(D14="Yes/No",1,0)</f>
        <v>1</v>
      </c>
      <c r="V14" s="313" t="s">
        <v>280</v>
      </c>
      <c r="W14" s="313" t="s">
        <v>287</v>
      </c>
      <c r="Y14" s="313">
        <f>IF(D14="Yes/No",1,0)</f>
        <v>1</v>
      </c>
      <c r="Z14" s="313" t="s">
        <v>280</v>
      </c>
      <c r="AA14" s="313" t="s">
        <v>287</v>
      </c>
    </row>
    <row r="15" spans="2:27" ht="15.75">
      <c r="B15" s="601"/>
      <c r="C15" s="77" t="s">
        <v>598</v>
      </c>
      <c r="D15" s="502"/>
      <c r="E15" s="502"/>
      <c r="F15" s="502"/>
      <c r="G15" s="502"/>
      <c r="H15" s="502"/>
      <c r="I15" s="502"/>
      <c r="J15" s="502"/>
      <c r="L15" s="46"/>
      <c r="M15" s="46"/>
      <c r="N15" s="46" t="s">
        <v>599</v>
      </c>
      <c r="O15" s="46"/>
      <c r="Q15" s="313"/>
      <c r="R15" s="313"/>
      <c r="S15" s="313"/>
      <c r="U15" s="313">
        <f>IF(D15="",1,"0")</f>
        <v>1</v>
      </c>
      <c r="V15" s="313" t="s">
        <v>311</v>
      </c>
      <c r="W15" s="313" t="s">
        <v>281</v>
      </c>
      <c r="Y15" s="313">
        <f>IF(D15="",1,"0")</f>
        <v>1</v>
      </c>
      <c r="Z15" s="313" t="s">
        <v>311</v>
      </c>
      <c r="AA15" s="313" t="s">
        <v>281</v>
      </c>
    </row>
    <row r="16" spans="2:27" ht="15.6" customHeight="1">
      <c r="B16" s="52"/>
      <c r="C16" s="94"/>
      <c r="L16" s="467"/>
      <c r="M16" s="468"/>
      <c r="N16" s="468"/>
      <c r="O16" s="469"/>
      <c r="Q16" s="313"/>
      <c r="R16" s="313"/>
      <c r="S16" s="313"/>
      <c r="U16" s="313"/>
      <c r="V16" s="313"/>
      <c r="W16" s="313"/>
      <c r="Y16" s="313"/>
      <c r="Z16" s="313"/>
      <c r="AA16" s="313"/>
    </row>
    <row r="17" spans="2:27" ht="15.6" customHeight="1">
      <c r="C17" s="585" t="s">
        <v>600</v>
      </c>
      <c r="D17" s="585"/>
      <c r="E17" s="585"/>
      <c r="F17" s="585"/>
      <c r="G17" s="585"/>
      <c r="H17" s="585"/>
      <c r="I17" s="585"/>
      <c r="J17" s="585"/>
      <c r="L17" s="492"/>
      <c r="M17" s="493"/>
      <c r="N17" s="493"/>
      <c r="O17" s="494"/>
      <c r="Q17" s="313">
        <f>COUNTIF(M19:M48,TRUE)</f>
        <v>0</v>
      </c>
      <c r="R17" s="334" t="s">
        <v>601</v>
      </c>
      <c r="S17" s="313"/>
      <c r="U17" s="313">
        <f>COUNTIF(M19:M48,TRUE)</f>
        <v>0</v>
      </c>
      <c r="V17" s="334" t="s">
        <v>601</v>
      </c>
      <c r="W17" s="313"/>
      <c r="Y17" s="313">
        <f>COUNTIF(Q19:Q48,TRUE)</f>
        <v>0</v>
      </c>
      <c r="Z17" s="334" t="s">
        <v>601</v>
      </c>
      <c r="AA17" s="313"/>
    </row>
    <row r="18" spans="2:27" ht="15.6" customHeight="1">
      <c r="B18" s="399">
        <v>6</v>
      </c>
      <c r="C18" s="584" t="s">
        <v>602</v>
      </c>
      <c r="D18" s="585"/>
      <c r="E18" s="585"/>
      <c r="F18" s="585"/>
      <c r="G18" s="585"/>
      <c r="H18" s="585"/>
      <c r="I18" s="585"/>
      <c r="J18" s="585"/>
      <c r="L18" s="470"/>
      <c r="M18" s="471"/>
      <c r="N18" s="471"/>
      <c r="O18" s="472"/>
      <c r="Q18" s="313"/>
      <c r="R18" s="313"/>
      <c r="S18" s="313"/>
      <c r="U18" s="313"/>
      <c r="V18" s="313"/>
      <c r="W18" s="313"/>
      <c r="Y18" s="313"/>
      <c r="Z18" s="313"/>
      <c r="AA18" s="313"/>
    </row>
    <row r="19" spans="2:27" ht="15.75">
      <c r="B19" s="399"/>
      <c r="C19" s="92" t="s">
        <v>603</v>
      </c>
      <c r="D19" s="16"/>
      <c r="E19" s="486"/>
      <c r="F19" s="486"/>
      <c r="G19" s="486"/>
      <c r="H19" s="486"/>
      <c r="I19" s="486"/>
      <c r="J19" s="486"/>
      <c r="L19" s="46"/>
      <c r="M19" s="61" t="b">
        <v>0</v>
      </c>
      <c r="N19" s="46" t="s">
        <v>604</v>
      </c>
      <c r="O19" s="46"/>
      <c r="Q19" s="313"/>
      <c r="R19" s="313"/>
      <c r="S19" s="313"/>
      <c r="U19" s="313">
        <f>IF(AND(M19=FALSE,M20=FALSE,M21=FALSE,M22=FALSE,M23=FALSE,M32=FALSE,M33=FALSE,M34=FALSE,M35=FALSE,M37=FALSE,M38=FALSE,M46=FALSE),1,0)</f>
        <v>1</v>
      </c>
      <c r="V19" s="313"/>
      <c r="W19" s="313"/>
      <c r="Y19" s="313"/>
      <c r="Z19" s="313"/>
      <c r="AA19" s="313"/>
    </row>
    <row r="20" spans="2:27" ht="15.75">
      <c r="B20" s="399"/>
      <c r="C20" s="92" t="s">
        <v>605</v>
      </c>
      <c r="D20" s="16"/>
      <c r="E20" s="486"/>
      <c r="F20" s="486"/>
      <c r="G20" s="486"/>
      <c r="H20" s="486"/>
      <c r="I20" s="486"/>
      <c r="J20" s="486"/>
      <c r="L20" s="46"/>
      <c r="M20" s="61" t="b">
        <v>0</v>
      </c>
      <c r="N20" s="46" t="s">
        <v>606</v>
      </c>
      <c r="O20" s="46"/>
      <c r="Q20" s="313"/>
      <c r="R20" s="313"/>
      <c r="S20" s="313"/>
      <c r="U20" s="334" t="s">
        <v>607</v>
      </c>
      <c r="V20" s="313"/>
      <c r="W20" s="313"/>
      <c r="Y20" s="313"/>
      <c r="Z20" s="313"/>
      <c r="AA20" s="313"/>
    </row>
    <row r="21" spans="2:27" ht="15.75">
      <c r="B21" s="399"/>
      <c r="C21" s="92" t="s">
        <v>608</v>
      </c>
      <c r="D21" s="16"/>
      <c r="E21" s="486"/>
      <c r="F21" s="486"/>
      <c r="G21" s="486"/>
      <c r="H21" s="486"/>
      <c r="I21" s="486"/>
      <c r="J21" s="486"/>
      <c r="L21" s="46"/>
      <c r="M21" s="61" t="b">
        <v>0</v>
      </c>
      <c r="N21" s="46" t="s">
        <v>609</v>
      </c>
      <c r="O21" s="46"/>
      <c r="Q21" s="313"/>
      <c r="R21" s="313"/>
      <c r="S21" s="313"/>
      <c r="U21" s="313"/>
      <c r="V21" s="313"/>
      <c r="W21" s="313"/>
      <c r="Y21" s="313"/>
      <c r="Z21" s="313"/>
      <c r="AA21" s="313"/>
    </row>
    <row r="22" spans="2:27" ht="15.75">
      <c r="B22" s="399"/>
      <c r="C22" s="92" t="s">
        <v>610</v>
      </c>
      <c r="D22" s="16"/>
      <c r="E22" s="486"/>
      <c r="F22" s="486"/>
      <c r="G22" s="486"/>
      <c r="H22" s="486"/>
      <c r="I22" s="486"/>
      <c r="J22" s="486"/>
      <c r="L22" s="46"/>
      <c r="M22" s="61" t="b">
        <v>0</v>
      </c>
      <c r="N22" s="46" t="s">
        <v>611</v>
      </c>
      <c r="O22" s="46"/>
      <c r="Q22" s="313"/>
      <c r="R22" s="313"/>
      <c r="S22" s="313"/>
      <c r="U22" s="313"/>
      <c r="V22" s="313"/>
      <c r="W22" s="313"/>
      <c r="Y22" s="313"/>
      <c r="Z22" s="313"/>
      <c r="AA22" s="313"/>
    </row>
    <row r="23" spans="2:27" ht="15.75">
      <c r="B23" s="399"/>
      <c r="C23" s="92" t="s">
        <v>612</v>
      </c>
      <c r="D23" s="16"/>
      <c r="E23" s="486"/>
      <c r="F23" s="486"/>
      <c r="G23" s="486"/>
      <c r="H23" s="486"/>
      <c r="I23" s="486"/>
      <c r="J23" s="486"/>
      <c r="L23" s="46"/>
      <c r="M23" s="61" t="b">
        <v>0</v>
      </c>
      <c r="N23" s="46" t="s">
        <v>613</v>
      </c>
      <c r="O23" s="46"/>
      <c r="P23" s="95"/>
      <c r="Q23" s="313"/>
      <c r="R23" s="313"/>
      <c r="S23" s="313"/>
      <c r="U23" s="313"/>
      <c r="V23" s="313"/>
      <c r="W23" s="313"/>
      <c r="Y23" s="313"/>
      <c r="Z23" s="313"/>
      <c r="AA23" s="313"/>
    </row>
    <row r="24" spans="2:27" ht="15.75">
      <c r="B24" s="399"/>
      <c r="C24" s="584" t="s">
        <v>614</v>
      </c>
      <c r="D24" s="585"/>
      <c r="E24" s="585"/>
      <c r="F24" s="585"/>
      <c r="G24" s="585"/>
      <c r="H24" s="585"/>
      <c r="I24" s="585"/>
      <c r="J24" s="585"/>
      <c r="L24" s="432"/>
      <c r="M24" s="439"/>
      <c r="N24" s="439"/>
      <c r="O24" s="433"/>
      <c r="Q24" s="313"/>
      <c r="R24" s="313"/>
      <c r="S24" s="313"/>
      <c r="U24" s="313"/>
      <c r="V24" s="313"/>
      <c r="W24" s="313"/>
      <c r="Y24" s="313"/>
      <c r="Z24" s="313"/>
      <c r="AA24" s="313"/>
    </row>
    <row r="25" spans="2:27" ht="15.75">
      <c r="B25" s="399"/>
      <c r="C25" s="92" t="s">
        <v>615</v>
      </c>
      <c r="D25" s="16"/>
      <c r="E25" s="486"/>
      <c r="F25" s="486"/>
      <c r="G25" s="486"/>
      <c r="H25" s="486"/>
      <c r="I25" s="486"/>
      <c r="J25" s="486"/>
      <c r="L25" s="46"/>
      <c r="M25" s="61" t="b">
        <v>0</v>
      </c>
      <c r="N25" s="46" t="s">
        <v>616</v>
      </c>
      <c r="O25" s="46"/>
      <c r="Q25" s="313"/>
      <c r="R25" s="313"/>
      <c r="S25" s="313"/>
      <c r="U25" s="313"/>
      <c r="V25" s="313"/>
      <c r="W25" s="313"/>
      <c r="Y25" s="313">
        <f>IF(AND(M25=FALSE,M26=FALSE,M27=FALSE,M28=FALSE,M29=FALSE,M30=FALSE),1,0)</f>
        <v>1</v>
      </c>
      <c r="Z25" s="313" t="s">
        <v>280</v>
      </c>
      <c r="AA25" s="313" t="s">
        <v>281</v>
      </c>
    </row>
    <row r="26" spans="2:27" ht="15.75">
      <c r="B26" s="399"/>
      <c r="C26" s="92" t="s">
        <v>617</v>
      </c>
      <c r="D26" s="16"/>
      <c r="E26" s="486"/>
      <c r="F26" s="486"/>
      <c r="G26" s="486"/>
      <c r="H26" s="486"/>
      <c r="I26" s="486"/>
      <c r="J26" s="486"/>
      <c r="L26" s="46"/>
      <c r="M26" s="61" t="b">
        <v>0</v>
      </c>
      <c r="N26" s="46" t="s">
        <v>618</v>
      </c>
      <c r="O26" s="46"/>
      <c r="Q26" s="313"/>
      <c r="R26" s="313"/>
      <c r="S26" s="313"/>
      <c r="U26" s="313"/>
      <c r="V26" s="313"/>
      <c r="W26" s="313"/>
      <c r="Y26" s="334" t="s">
        <v>607</v>
      </c>
      <c r="Z26" s="313"/>
      <c r="AA26" s="313"/>
    </row>
    <row r="27" spans="2:27" ht="15.75">
      <c r="B27" s="399"/>
      <c r="C27" s="92" t="s">
        <v>619</v>
      </c>
      <c r="D27" s="16"/>
      <c r="E27" s="486"/>
      <c r="F27" s="486"/>
      <c r="G27" s="486"/>
      <c r="H27" s="486"/>
      <c r="I27" s="486"/>
      <c r="J27" s="486"/>
      <c r="L27" s="46"/>
      <c r="M27" s="61" t="b">
        <v>0</v>
      </c>
      <c r="N27" s="46" t="s">
        <v>620</v>
      </c>
      <c r="O27" s="46"/>
      <c r="Q27" s="313"/>
      <c r="R27" s="313"/>
      <c r="S27" s="313"/>
      <c r="U27" s="313"/>
      <c r="V27" s="313"/>
      <c r="W27" s="313"/>
      <c r="Y27" s="313"/>
      <c r="Z27" s="313"/>
      <c r="AA27" s="313"/>
    </row>
    <row r="28" spans="2:27" ht="15.75">
      <c r="B28" s="399"/>
      <c r="C28" s="92" t="s">
        <v>621</v>
      </c>
      <c r="D28" s="16"/>
      <c r="E28" s="486"/>
      <c r="F28" s="486"/>
      <c r="G28" s="486"/>
      <c r="H28" s="486"/>
      <c r="I28" s="486"/>
      <c r="J28" s="486"/>
      <c r="L28" s="46"/>
      <c r="M28" s="61" t="b">
        <v>0</v>
      </c>
      <c r="N28" s="46" t="s">
        <v>622</v>
      </c>
      <c r="O28" s="46"/>
      <c r="Q28" s="313"/>
      <c r="R28" s="313"/>
      <c r="S28" s="313"/>
      <c r="U28" s="313"/>
      <c r="V28" s="313"/>
      <c r="W28" s="313"/>
      <c r="Y28" s="313"/>
      <c r="Z28" s="313"/>
      <c r="AA28" s="313"/>
    </row>
    <row r="29" spans="2:27" ht="15.75">
      <c r="B29" s="399"/>
      <c r="C29" s="92" t="s">
        <v>623</v>
      </c>
      <c r="D29" s="16"/>
      <c r="E29" s="486"/>
      <c r="F29" s="486"/>
      <c r="G29" s="486"/>
      <c r="H29" s="486"/>
      <c r="I29" s="486"/>
      <c r="J29" s="486"/>
      <c r="L29" s="46"/>
      <c r="M29" s="61" t="b">
        <v>0</v>
      </c>
      <c r="N29" s="46" t="s">
        <v>624</v>
      </c>
      <c r="O29" s="46"/>
      <c r="Q29" s="313"/>
      <c r="R29" s="313"/>
      <c r="S29" s="313"/>
      <c r="U29" s="313"/>
      <c r="V29" s="313"/>
      <c r="W29" s="313"/>
      <c r="Y29" s="313"/>
      <c r="Z29" s="313"/>
      <c r="AA29" s="313"/>
    </row>
    <row r="30" spans="2:27" ht="15.75">
      <c r="B30" s="399"/>
      <c r="C30" s="92" t="s">
        <v>625</v>
      </c>
      <c r="D30" s="16"/>
      <c r="E30" s="486"/>
      <c r="F30" s="486"/>
      <c r="G30" s="486"/>
      <c r="H30" s="486"/>
      <c r="I30" s="486"/>
      <c r="J30" s="486"/>
      <c r="L30" s="46"/>
      <c r="M30" s="61" t="b">
        <v>0</v>
      </c>
      <c r="N30" s="46" t="s">
        <v>626</v>
      </c>
      <c r="O30" s="46"/>
      <c r="Q30" s="313"/>
      <c r="R30" s="313"/>
      <c r="S30" s="313"/>
      <c r="U30" s="313"/>
      <c r="V30" s="313"/>
      <c r="W30" s="313"/>
      <c r="Y30" s="313"/>
      <c r="Z30" s="313"/>
      <c r="AA30" s="313"/>
    </row>
    <row r="31" spans="2:27" ht="15.75">
      <c r="B31" s="399"/>
      <c r="C31" s="584" t="s">
        <v>83</v>
      </c>
      <c r="D31" s="585"/>
      <c r="E31" s="585"/>
      <c r="F31" s="585"/>
      <c r="G31" s="585"/>
      <c r="H31" s="585"/>
      <c r="I31" s="585"/>
      <c r="J31" s="585"/>
      <c r="L31" s="432"/>
      <c r="M31" s="439"/>
      <c r="N31" s="439"/>
      <c r="O31" s="433"/>
      <c r="Q31" s="313"/>
      <c r="R31" s="313"/>
      <c r="S31" s="313"/>
      <c r="U31" s="313"/>
      <c r="V31" s="313"/>
      <c r="W31" s="313"/>
      <c r="Y31" s="313"/>
      <c r="Z31" s="313"/>
      <c r="AA31" s="313"/>
    </row>
    <row r="32" spans="2:27" ht="15.75">
      <c r="B32" s="399"/>
      <c r="C32" s="92" t="s">
        <v>627</v>
      </c>
      <c r="D32" s="16"/>
      <c r="E32" s="486"/>
      <c r="F32" s="486"/>
      <c r="G32" s="486"/>
      <c r="H32" s="486"/>
      <c r="I32" s="486"/>
      <c r="J32" s="486"/>
      <c r="L32" s="46"/>
      <c r="M32" s="61" t="b">
        <v>0</v>
      </c>
      <c r="N32" s="46" t="s">
        <v>628</v>
      </c>
      <c r="O32" s="46"/>
      <c r="Q32" s="313"/>
      <c r="R32" s="313"/>
      <c r="S32" s="313"/>
      <c r="U32" s="313"/>
      <c r="V32" s="313"/>
      <c r="W32" s="313"/>
      <c r="Y32" s="313"/>
      <c r="Z32" s="313"/>
      <c r="AA32" s="313"/>
    </row>
    <row r="33" spans="2:27" ht="15.75">
      <c r="B33" s="399"/>
      <c r="C33" s="92" t="s">
        <v>629</v>
      </c>
      <c r="D33" s="16"/>
      <c r="E33" s="486"/>
      <c r="F33" s="486"/>
      <c r="G33" s="486"/>
      <c r="H33" s="486"/>
      <c r="I33" s="486"/>
      <c r="J33" s="486"/>
      <c r="L33" s="46"/>
      <c r="M33" s="61" t="b">
        <v>0</v>
      </c>
      <c r="N33" s="46" t="s">
        <v>630</v>
      </c>
      <c r="O33" s="46"/>
      <c r="Q33" s="313"/>
      <c r="R33" s="313"/>
      <c r="S33" s="313"/>
      <c r="U33" s="313"/>
      <c r="V33" s="313"/>
      <c r="W33" s="313"/>
      <c r="Y33" s="313"/>
      <c r="Z33" s="313"/>
      <c r="AA33" s="313"/>
    </row>
    <row r="34" spans="2:27" ht="15.75">
      <c r="B34" s="399"/>
      <c r="C34" s="92" t="s">
        <v>631</v>
      </c>
      <c r="D34" s="16"/>
      <c r="E34" s="486"/>
      <c r="F34" s="486"/>
      <c r="G34" s="486"/>
      <c r="H34" s="486"/>
      <c r="I34" s="486"/>
      <c r="J34" s="486"/>
      <c r="L34" s="46"/>
      <c r="M34" s="61" t="b">
        <v>0</v>
      </c>
      <c r="N34" s="46" t="s">
        <v>632</v>
      </c>
      <c r="O34" s="46"/>
      <c r="Q34" s="313"/>
      <c r="R34" s="313"/>
      <c r="S34" s="313"/>
      <c r="U34" s="313"/>
      <c r="V34" s="313"/>
      <c r="W34" s="313"/>
      <c r="Y34" s="313"/>
      <c r="Z34" s="313"/>
      <c r="AA34" s="313"/>
    </row>
    <row r="35" spans="2:27" ht="15.75">
      <c r="B35" s="399"/>
      <c r="C35" s="92" t="s">
        <v>633</v>
      </c>
      <c r="D35" s="16"/>
      <c r="E35" s="486"/>
      <c r="F35" s="486"/>
      <c r="G35" s="486"/>
      <c r="H35" s="486"/>
      <c r="I35" s="486"/>
      <c r="J35" s="486"/>
      <c r="L35" s="46"/>
      <c r="M35" s="61" t="b">
        <v>0</v>
      </c>
      <c r="N35" s="46" t="s">
        <v>634</v>
      </c>
      <c r="O35" s="46"/>
      <c r="Q35" s="313"/>
      <c r="R35" s="313"/>
      <c r="S35" s="313"/>
      <c r="U35" s="313"/>
      <c r="V35" s="313"/>
      <c r="W35" s="313"/>
      <c r="Y35" s="313"/>
      <c r="Z35" s="313"/>
      <c r="AA35" s="313"/>
    </row>
    <row r="36" spans="2:27" ht="15.75">
      <c r="B36" s="399"/>
      <c r="C36" s="584" t="s">
        <v>635</v>
      </c>
      <c r="D36" s="585"/>
      <c r="E36" s="585"/>
      <c r="F36" s="585"/>
      <c r="G36" s="585"/>
      <c r="H36" s="585"/>
      <c r="I36" s="585"/>
      <c r="J36" s="585"/>
      <c r="L36" s="432"/>
      <c r="M36" s="439"/>
      <c r="N36" s="439"/>
      <c r="O36" s="433"/>
      <c r="Q36" s="313"/>
      <c r="R36" s="313"/>
      <c r="S36" s="313"/>
      <c r="U36" s="313"/>
      <c r="V36" s="313"/>
      <c r="W36" s="313"/>
      <c r="Y36" s="313"/>
      <c r="Z36" s="313"/>
      <c r="AA36" s="313"/>
    </row>
    <row r="37" spans="2:27" ht="15.75">
      <c r="B37" s="399"/>
      <c r="C37" s="92" t="s">
        <v>636</v>
      </c>
      <c r="D37" s="16"/>
      <c r="E37" s="486"/>
      <c r="F37" s="486"/>
      <c r="G37" s="486"/>
      <c r="H37" s="486"/>
      <c r="I37" s="486"/>
      <c r="J37" s="486"/>
      <c r="L37" s="46"/>
      <c r="M37" s="61" t="b">
        <v>0</v>
      </c>
      <c r="N37" s="46" t="s">
        <v>637</v>
      </c>
      <c r="O37" s="46"/>
      <c r="Q37" s="313"/>
      <c r="R37" s="313"/>
      <c r="S37" s="313"/>
      <c r="U37" s="313"/>
      <c r="V37" s="313"/>
      <c r="W37" s="313"/>
      <c r="Y37" s="313"/>
      <c r="Z37" s="313"/>
      <c r="AA37" s="313"/>
    </row>
    <row r="38" spans="2:27" ht="15.75">
      <c r="B38" s="399"/>
      <c r="C38" s="92" t="s">
        <v>638</v>
      </c>
      <c r="D38" s="16"/>
      <c r="E38" s="486"/>
      <c r="F38" s="486"/>
      <c r="G38" s="486"/>
      <c r="H38" s="486"/>
      <c r="I38" s="486"/>
      <c r="J38" s="486"/>
      <c r="L38" s="46"/>
      <c r="M38" s="61" t="b">
        <v>0</v>
      </c>
      <c r="N38" s="46" t="s">
        <v>639</v>
      </c>
      <c r="O38" s="46"/>
      <c r="Q38" s="313"/>
      <c r="R38" s="313"/>
      <c r="S38" s="313"/>
      <c r="U38" s="313"/>
      <c r="V38" s="313"/>
      <c r="W38" s="313"/>
      <c r="Y38" s="313"/>
      <c r="Z38" s="313"/>
      <c r="AA38" s="313"/>
    </row>
    <row r="39" spans="2:27" ht="15.75">
      <c r="B39" s="399"/>
      <c r="C39" s="92" t="s">
        <v>640</v>
      </c>
      <c r="D39" s="16"/>
      <c r="E39" s="486"/>
      <c r="F39" s="486"/>
      <c r="G39" s="486"/>
      <c r="H39" s="486"/>
      <c r="I39" s="486"/>
      <c r="J39" s="486"/>
      <c r="L39" s="46"/>
      <c r="M39" s="61" t="b">
        <v>0</v>
      </c>
      <c r="N39" s="46" t="s">
        <v>641</v>
      </c>
      <c r="O39" s="46"/>
      <c r="Q39" s="313"/>
      <c r="R39" s="313"/>
      <c r="S39" s="313"/>
      <c r="U39" s="313"/>
      <c r="V39" s="313"/>
      <c r="W39" s="313"/>
      <c r="Y39" s="313"/>
      <c r="Z39" s="313"/>
      <c r="AA39" s="313"/>
    </row>
    <row r="40" spans="2:27" ht="15.75">
      <c r="B40" s="399"/>
      <c r="C40" s="92" t="s">
        <v>642</v>
      </c>
      <c r="D40" s="16"/>
      <c r="E40" s="486"/>
      <c r="F40" s="486"/>
      <c r="G40" s="486"/>
      <c r="H40" s="486"/>
      <c r="I40" s="486"/>
      <c r="J40" s="486"/>
      <c r="L40" s="46"/>
      <c r="M40" s="61" t="b">
        <v>0</v>
      </c>
      <c r="N40" s="46" t="s">
        <v>643</v>
      </c>
      <c r="O40" s="46"/>
      <c r="Q40" s="313"/>
      <c r="R40" s="313"/>
      <c r="S40" s="313"/>
      <c r="U40" s="313"/>
      <c r="V40" s="313"/>
      <c r="W40" s="313"/>
      <c r="Y40" s="313"/>
      <c r="Z40" s="313"/>
      <c r="AA40" s="313"/>
    </row>
    <row r="41" spans="2:27" ht="15.75">
      <c r="B41" s="399"/>
      <c r="C41" s="92" t="s">
        <v>644</v>
      </c>
      <c r="D41" s="16"/>
      <c r="E41" s="486"/>
      <c r="F41" s="486"/>
      <c r="G41" s="486"/>
      <c r="H41" s="486"/>
      <c r="I41" s="486"/>
      <c r="J41" s="486"/>
      <c r="L41" s="46"/>
      <c r="M41" s="61" t="b">
        <v>0</v>
      </c>
      <c r="N41" s="46" t="s">
        <v>645</v>
      </c>
      <c r="O41" s="46"/>
      <c r="Q41" s="313"/>
      <c r="R41" s="313"/>
      <c r="S41" s="313"/>
      <c r="U41" s="313"/>
      <c r="V41" s="313"/>
      <c r="W41" s="313"/>
      <c r="Y41" s="313"/>
      <c r="Z41" s="313"/>
      <c r="AA41" s="313"/>
    </row>
    <row r="42" spans="2:27" ht="15.75">
      <c r="B42" s="399"/>
      <c r="C42" s="584" t="s">
        <v>646</v>
      </c>
      <c r="D42" s="585"/>
      <c r="E42" s="585"/>
      <c r="F42" s="585"/>
      <c r="G42" s="585"/>
      <c r="H42" s="585"/>
      <c r="I42" s="585"/>
      <c r="J42" s="585"/>
      <c r="L42" s="432"/>
      <c r="M42" s="439"/>
      <c r="N42" s="439"/>
      <c r="O42" s="433"/>
      <c r="Q42" s="313"/>
      <c r="R42" s="313"/>
      <c r="S42" s="313"/>
      <c r="U42" s="313"/>
      <c r="V42" s="313"/>
      <c r="W42" s="313"/>
      <c r="Y42" s="313"/>
      <c r="Z42" s="313"/>
      <c r="AA42" s="313"/>
    </row>
    <row r="43" spans="2:27" ht="15.75">
      <c r="B43" s="399"/>
      <c r="C43" s="92" t="s">
        <v>647</v>
      </c>
      <c r="D43" s="16"/>
      <c r="E43" s="486"/>
      <c r="F43" s="486"/>
      <c r="G43" s="486"/>
      <c r="H43" s="486"/>
      <c r="I43" s="486"/>
      <c r="J43" s="486"/>
      <c r="L43" s="46"/>
      <c r="M43" s="61" t="b">
        <v>0</v>
      </c>
      <c r="N43" s="46" t="s">
        <v>648</v>
      </c>
      <c r="O43" s="46"/>
      <c r="Q43" s="313"/>
      <c r="R43" s="313"/>
      <c r="S43" s="313"/>
      <c r="U43" s="313"/>
      <c r="V43" s="313"/>
      <c r="W43" s="313"/>
      <c r="Y43" s="313"/>
      <c r="Z43" s="313"/>
      <c r="AA43" s="313"/>
    </row>
    <row r="44" spans="2:27" ht="15.75">
      <c r="B44" s="399"/>
      <c r="C44" s="92" t="s">
        <v>649</v>
      </c>
      <c r="D44" s="16"/>
      <c r="E44" s="486"/>
      <c r="F44" s="486"/>
      <c r="G44" s="486"/>
      <c r="H44" s="486"/>
      <c r="I44" s="486"/>
      <c r="J44" s="486"/>
      <c r="L44" s="46"/>
      <c r="M44" s="61" t="b">
        <v>0</v>
      </c>
      <c r="N44" s="46" t="s">
        <v>650</v>
      </c>
      <c r="O44" s="46"/>
      <c r="Q44" s="313"/>
      <c r="R44" s="313"/>
      <c r="S44" s="313"/>
      <c r="U44" s="313"/>
      <c r="V44" s="313"/>
      <c r="W44" s="313"/>
      <c r="Y44" s="313"/>
      <c r="Z44" s="313"/>
      <c r="AA44" s="313"/>
    </row>
    <row r="45" spans="2:27" ht="15.75">
      <c r="B45" s="399"/>
      <c r="C45" s="606" t="s">
        <v>651</v>
      </c>
      <c r="D45" s="607"/>
      <c r="E45" s="607"/>
      <c r="F45" s="607"/>
      <c r="G45" s="607"/>
      <c r="H45" s="607"/>
      <c r="I45" s="607"/>
      <c r="J45" s="607"/>
      <c r="L45" s="46"/>
      <c r="M45" s="46"/>
      <c r="N45" s="46"/>
      <c r="O45" s="46"/>
      <c r="Q45" s="313"/>
      <c r="R45" s="313"/>
      <c r="S45" s="313"/>
      <c r="U45" s="313" t="str">
        <f>IF(OR(M46=TRUE,M47=TRUE,M48=TRUE),"ineligible work","ok")</f>
        <v>ok</v>
      </c>
      <c r="V45" s="334" t="s">
        <v>652</v>
      </c>
      <c r="W45" s="313"/>
      <c r="Y45" s="313" t="str">
        <f>IF(OR(M46=TRUE,M47=TRUE,M48=TRUE),"ineligible work","ok")</f>
        <v>ok</v>
      </c>
      <c r="Z45" s="334" t="s">
        <v>652</v>
      </c>
      <c r="AA45" s="313"/>
    </row>
    <row r="46" spans="2:27" ht="15.75">
      <c r="B46" s="399"/>
      <c r="C46" s="92" t="s">
        <v>653</v>
      </c>
      <c r="D46" s="16"/>
      <c r="E46" s="486"/>
      <c r="F46" s="486"/>
      <c r="G46" s="486"/>
      <c r="H46" s="486"/>
      <c r="I46" s="486"/>
      <c r="J46" s="486"/>
      <c r="L46" s="46"/>
      <c r="M46" s="61" t="b">
        <v>0</v>
      </c>
      <c r="N46" s="46" t="s">
        <v>654</v>
      </c>
      <c r="O46" s="46"/>
      <c r="Q46" s="313"/>
      <c r="R46" s="313"/>
      <c r="S46" s="313"/>
      <c r="U46" s="313"/>
      <c r="V46" s="313"/>
      <c r="W46" s="313"/>
      <c r="Y46" s="313"/>
      <c r="Z46" s="313"/>
      <c r="AA46" s="313"/>
    </row>
    <row r="47" spans="2:27" ht="15.75">
      <c r="B47" s="399"/>
      <c r="C47" s="92" t="s">
        <v>655</v>
      </c>
      <c r="D47" s="16"/>
      <c r="E47" s="486"/>
      <c r="F47" s="486"/>
      <c r="G47" s="486"/>
      <c r="H47" s="486"/>
      <c r="I47" s="486"/>
      <c r="J47" s="486"/>
      <c r="L47" s="46"/>
      <c r="M47" s="61" t="b">
        <v>0</v>
      </c>
      <c r="N47" s="46" t="s">
        <v>656</v>
      </c>
      <c r="O47" s="46"/>
      <c r="Q47" s="313"/>
      <c r="R47" s="313"/>
      <c r="S47" s="313"/>
      <c r="U47" s="313"/>
      <c r="V47" s="313"/>
      <c r="W47" s="313"/>
      <c r="Y47" s="313"/>
      <c r="Z47" s="313"/>
      <c r="AA47" s="313"/>
    </row>
    <row r="48" spans="2:27" ht="15.75">
      <c r="B48" s="399"/>
      <c r="C48" s="92" t="s">
        <v>657</v>
      </c>
      <c r="D48" s="16"/>
      <c r="E48" s="486"/>
      <c r="F48" s="486"/>
      <c r="G48" s="486"/>
      <c r="H48" s="486"/>
      <c r="I48" s="486"/>
      <c r="J48" s="486"/>
      <c r="L48" s="46"/>
      <c r="M48" s="61" t="b">
        <v>0</v>
      </c>
      <c r="N48" s="46" t="s">
        <v>658</v>
      </c>
      <c r="O48" s="46"/>
      <c r="Q48" s="313"/>
      <c r="R48" s="313"/>
      <c r="S48" s="313"/>
      <c r="U48" s="313"/>
      <c r="V48" s="313"/>
      <c r="W48" s="313"/>
      <c r="Y48" s="313"/>
      <c r="Z48" s="313"/>
      <c r="AA48" s="313"/>
    </row>
    <row r="49" spans="2:27" ht="15.6" customHeight="1">
      <c r="B49" s="52"/>
      <c r="L49" s="467"/>
      <c r="M49" s="468"/>
      <c r="N49" s="468"/>
      <c r="O49" s="469"/>
      <c r="Q49" s="313"/>
      <c r="R49" s="313"/>
      <c r="S49" s="313"/>
      <c r="U49" s="313"/>
      <c r="V49" s="313"/>
      <c r="W49" s="313"/>
      <c r="Y49" s="313"/>
      <c r="Z49" s="313"/>
      <c r="AA49" s="313"/>
    </row>
    <row r="50" spans="2:27" ht="15.6" customHeight="1">
      <c r="B50" s="52"/>
      <c r="C50" s="587" t="s">
        <v>659</v>
      </c>
      <c r="D50" s="587"/>
      <c r="E50" s="587"/>
      <c r="F50" s="587"/>
      <c r="G50" s="587"/>
      <c r="H50" s="587"/>
      <c r="I50" s="587"/>
      <c r="J50" s="587"/>
      <c r="L50" s="470"/>
      <c r="M50" s="471"/>
      <c r="N50" s="471"/>
      <c r="O50" s="472"/>
      <c r="Q50" s="313"/>
      <c r="R50" s="313"/>
      <c r="S50" s="313"/>
      <c r="U50" s="313"/>
      <c r="V50" s="313"/>
      <c r="W50" s="313"/>
      <c r="Y50" s="313"/>
      <c r="Z50" s="313"/>
      <c r="AA50" s="313"/>
    </row>
    <row r="51" spans="2:27" ht="15.75">
      <c r="B51" s="313">
        <v>7</v>
      </c>
      <c r="C51" s="92" t="s">
        <v>660</v>
      </c>
      <c r="D51" s="206"/>
      <c r="E51" s="486"/>
      <c r="F51" s="486"/>
      <c r="G51" s="486"/>
      <c r="H51" s="486"/>
      <c r="I51" s="486"/>
      <c r="J51" s="486"/>
      <c r="L51" s="46"/>
      <c r="M51" s="46"/>
      <c r="N51" s="46" t="s">
        <v>661</v>
      </c>
      <c r="O51" s="46"/>
      <c r="Q51" s="313"/>
      <c r="R51" s="313"/>
      <c r="S51" s="313"/>
      <c r="U51" s="313"/>
      <c r="V51" s="313"/>
      <c r="W51" s="313"/>
      <c r="Y51" s="313">
        <f>IF(D51="",1,0)</f>
        <v>1</v>
      </c>
      <c r="Z51" s="313" t="s">
        <v>662</v>
      </c>
      <c r="AA51" s="313"/>
    </row>
    <row r="52" spans="2:27" ht="45">
      <c r="B52" s="313">
        <v>8</v>
      </c>
      <c r="C52" s="361" t="s">
        <v>663</v>
      </c>
      <c r="D52" s="25" t="s">
        <v>190</v>
      </c>
      <c r="E52" s="486"/>
      <c r="F52" s="486"/>
      <c r="G52" s="486"/>
      <c r="H52" s="486"/>
      <c r="I52" s="486"/>
      <c r="J52" s="486"/>
      <c r="L52" s="46"/>
      <c r="M52" s="46"/>
      <c r="N52" s="46" t="s">
        <v>664</v>
      </c>
      <c r="O52" s="46"/>
      <c r="Q52" s="313"/>
      <c r="R52" s="313"/>
      <c r="S52" s="313"/>
      <c r="U52" s="313"/>
      <c r="V52" s="313"/>
      <c r="W52" s="313"/>
      <c r="Y52" s="313">
        <f>IF(D52="Yes/No",1,0)</f>
        <v>1</v>
      </c>
      <c r="Z52" s="313" t="s">
        <v>311</v>
      </c>
      <c r="AA52" s="313" t="s">
        <v>287</v>
      </c>
    </row>
    <row r="53" spans="2:27" ht="15.6" customHeight="1">
      <c r="B53" s="52"/>
      <c r="L53" s="468"/>
      <c r="M53" s="468"/>
      <c r="N53" s="468"/>
      <c r="O53" s="468"/>
      <c r="Q53" s="313"/>
      <c r="R53" s="313"/>
      <c r="S53" s="313"/>
      <c r="U53" s="313"/>
      <c r="V53" s="313"/>
      <c r="W53" s="313"/>
      <c r="Y53" s="313"/>
      <c r="Z53" s="313"/>
      <c r="AA53" s="313"/>
    </row>
    <row r="54" spans="2:27" ht="15.6" customHeight="1">
      <c r="B54" s="76"/>
      <c r="C54" s="585" t="s">
        <v>665</v>
      </c>
      <c r="D54" s="585"/>
      <c r="E54" s="585"/>
      <c r="F54" s="585"/>
      <c r="G54" s="585"/>
      <c r="H54" s="585"/>
      <c r="I54" s="585"/>
      <c r="J54" s="585"/>
      <c r="K54" s="131"/>
      <c r="L54" s="471"/>
      <c r="M54" s="471"/>
      <c r="N54" s="471"/>
      <c r="O54" s="471"/>
      <c r="Q54" s="313"/>
      <c r="R54" s="313"/>
      <c r="S54" s="313"/>
      <c r="U54" s="313"/>
      <c r="V54" s="313"/>
      <c r="W54" s="313"/>
      <c r="Y54" s="313"/>
      <c r="Z54" s="313"/>
      <c r="AA54" s="313"/>
    </row>
    <row r="55" spans="2:27" ht="15.75">
      <c r="B55" s="313">
        <v>9</v>
      </c>
      <c r="C55" s="92" t="s">
        <v>666</v>
      </c>
      <c r="D55" s="336"/>
      <c r="E55" s="486"/>
      <c r="F55" s="486"/>
      <c r="G55" s="486"/>
      <c r="H55" s="486"/>
      <c r="I55" s="486"/>
      <c r="J55" s="486"/>
      <c r="L55" s="46"/>
      <c r="M55" s="46"/>
      <c r="N55" s="46" t="s">
        <v>667</v>
      </c>
      <c r="O55" s="46"/>
      <c r="Q55" s="313">
        <f>IF(D55="",1,"0")</f>
        <v>1</v>
      </c>
      <c r="R55" s="313" t="s">
        <v>280</v>
      </c>
      <c r="S55" s="313" t="s">
        <v>281</v>
      </c>
      <c r="U55" s="313"/>
      <c r="V55" s="313"/>
      <c r="W55" s="313"/>
      <c r="Y55" s="313">
        <f>IF(D55="",1,"0")</f>
        <v>1</v>
      </c>
      <c r="Z55" s="313" t="s">
        <v>280</v>
      </c>
      <c r="AA55" s="313" t="s">
        <v>281</v>
      </c>
    </row>
    <row r="56" spans="2:27" ht="30">
      <c r="B56" s="313">
        <v>10</v>
      </c>
      <c r="C56" s="92" t="s">
        <v>668</v>
      </c>
      <c r="D56" s="16" t="s">
        <v>190</v>
      </c>
      <c r="E56" s="486"/>
      <c r="F56" s="486"/>
      <c r="G56" s="486"/>
      <c r="H56" s="486"/>
      <c r="I56" s="486"/>
      <c r="J56" s="486"/>
      <c r="L56" s="46"/>
      <c r="M56" s="46"/>
      <c r="N56" s="46" t="s">
        <v>669</v>
      </c>
      <c r="O56" s="46"/>
      <c r="Q56" s="313">
        <f>IF(D56="Yes/No",1,0)</f>
        <v>1</v>
      </c>
      <c r="R56" s="313" t="s">
        <v>280</v>
      </c>
      <c r="S56" s="313" t="s">
        <v>287</v>
      </c>
      <c r="U56" s="313"/>
      <c r="V56" s="313"/>
      <c r="W56" s="313"/>
      <c r="Y56" s="313">
        <f>IF(D56="Yes/No",1,0)</f>
        <v>1</v>
      </c>
      <c r="Z56" s="313" t="s">
        <v>280</v>
      </c>
      <c r="AA56" s="313" t="s">
        <v>287</v>
      </c>
    </row>
    <row r="57" spans="2:27" ht="60">
      <c r="B57" s="399">
        <v>11</v>
      </c>
      <c r="C57" s="261" t="s">
        <v>670</v>
      </c>
      <c r="D57" s="495" t="s">
        <v>671</v>
      </c>
      <c r="E57" s="497"/>
      <c r="F57" s="547" t="s">
        <v>672</v>
      </c>
      <c r="G57" s="547" t="s">
        <v>673</v>
      </c>
      <c r="H57" s="547" t="s">
        <v>674</v>
      </c>
      <c r="I57" s="547" t="s">
        <v>675</v>
      </c>
      <c r="J57" s="547" t="s">
        <v>676</v>
      </c>
      <c r="L57" s="61" t="b">
        <v>0</v>
      </c>
      <c r="M57" s="46"/>
      <c r="N57" s="46" t="s">
        <v>677</v>
      </c>
      <c r="O57" s="46"/>
      <c r="Q57" s="313"/>
      <c r="R57" s="313"/>
      <c r="S57" s="313"/>
      <c r="U57" s="313"/>
      <c r="V57" s="313"/>
      <c r="W57" s="313"/>
      <c r="Y57" s="313"/>
      <c r="Z57" s="313"/>
      <c r="AA57" s="313"/>
    </row>
    <row r="58" spans="2:27" ht="15.75">
      <c r="B58" s="399"/>
      <c r="C58" s="262"/>
      <c r="D58" s="498"/>
      <c r="E58" s="500"/>
      <c r="F58" s="548"/>
      <c r="G58" s="548"/>
      <c r="H58" s="548"/>
      <c r="I58" s="548"/>
      <c r="J58" s="548"/>
      <c r="L58" s="61"/>
      <c r="M58" s="46"/>
      <c r="N58" s="46"/>
      <c r="O58" s="46"/>
      <c r="Q58" s="313"/>
      <c r="R58" s="313"/>
      <c r="S58" s="313"/>
      <c r="U58" s="313"/>
      <c r="V58" s="313"/>
      <c r="W58" s="313"/>
      <c r="Y58" s="313"/>
      <c r="Z58" s="313"/>
      <c r="AA58" s="313"/>
    </row>
    <row r="59" spans="2:27" ht="15.75">
      <c r="B59" s="399"/>
      <c r="C59" s="98" t="s">
        <v>678</v>
      </c>
      <c r="D59" s="413"/>
      <c r="E59" s="437"/>
      <c r="F59" s="333"/>
      <c r="G59" s="333"/>
      <c r="H59" s="333"/>
      <c r="I59" s="333"/>
      <c r="J59" s="333"/>
      <c r="L59" s="46"/>
      <c r="M59" s="46"/>
      <c r="N59" s="46" t="s">
        <v>679</v>
      </c>
      <c r="O59" s="46"/>
      <c r="Q59" s="313">
        <f>IF(D59="",1,"0")</f>
        <v>1</v>
      </c>
      <c r="R59" s="313" t="s">
        <v>280</v>
      </c>
      <c r="S59" s="313" t="s">
        <v>281</v>
      </c>
      <c r="U59" s="313"/>
      <c r="V59" s="313"/>
      <c r="W59" s="313"/>
      <c r="Y59" s="313">
        <f t="shared" ref="Y59:Y64" si="0">IF(D59="",1,"0")</f>
        <v>1</v>
      </c>
      <c r="Z59" s="313" t="s">
        <v>280</v>
      </c>
      <c r="AA59" s="313" t="s">
        <v>281</v>
      </c>
    </row>
    <row r="60" spans="2:27" ht="15.75">
      <c r="B60" s="399"/>
      <c r="C60" s="98" t="s">
        <v>680</v>
      </c>
      <c r="D60" s="413"/>
      <c r="E60" s="437"/>
      <c r="F60" s="333"/>
      <c r="G60" s="333"/>
      <c r="H60" s="333"/>
      <c r="I60" s="333"/>
      <c r="J60" s="333"/>
      <c r="L60" s="46"/>
      <c r="M60" s="46"/>
      <c r="N60" s="46" t="s">
        <v>681</v>
      </c>
      <c r="O60" s="46"/>
      <c r="Q60" s="313">
        <f t="shared" ref="Q60:Q64" si="1">IF(D60="",1,"0")</f>
        <v>1</v>
      </c>
      <c r="R60" s="313" t="s">
        <v>280</v>
      </c>
      <c r="S60" s="313" t="s">
        <v>281</v>
      </c>
      <c r="U60" s="313"/>
      <c r="V60" s="313"/>
      <c r="W60" s="313"/>
      <c r="Y60" s="313">
        <f t="shared" si="0"/>
        <v>1</v>
      </c>
      <c r="Z60" s="313" t="s">
        <v>280</v>
      </c>
      <c r="AA60" s="313" t="s">
        <v>281</v>
      </c>
    </row>
    <row r="61" spans="2:27" ht="15.75">
      <c r="B61" s="399"/>
      <c r="C61" s="98" t="s">
        <v>682</v>
      </c>
      <c r="D61" s="413"/>
      <c r="E61" s="437"/>
      <c r="F61" s="333"/>
      <c r="G61" s="333"/>
      <c r="H61" s="333"/>
      <c r="I61" s="333"/>
      <c r="J61" s="333"/>
      <c r="L61" s="46"/>
      <c r="M61" s="46"/>
      <c r="N61" s="46" t="s">
        <v>683</v>
      </c>
      <c r="O61" s="46"/>
      <c r="Q61" s="313">
        <f t="shared" si="1"/>
        <v>1</v>
      </c>
      <c r="R61" s="313" t="s">
        <v>280</v>
      </c>
      <c r="S61" s="313" t="s">
        <v>281</v>
      </c>
      <c r="U61" s="313"/>
      <c r="V61" s="313"/>
      <c r="W61" s="313"/>
      <c r="Y61" s="313">
        <f t="shared" si="0"/>
        <v>1</v>
      </c>
      <c r="Z61" s="313" t="s">
        <v>280</v>
      </c>
      <c r="AA61" s="313" t="s">
        <v>281</v>
      </c>
    </row>
    <row r="62" spans="2:27" ht="15.75">
      <c r="B62" s="399"/>
      <c r="C62" s="98" t="s">
        <v>684</v>
      </c>
      <c r="D62" s="602"/>
      <c r="E62" s="603"/>
      <c r="F62" s="336"/>
      <c r="G62" s="336"/>
      <c r="H62" s="336"/>
      <c r="I62" s="336"/>
      <c r="J62" s="336"/>
      <c r="L62" s="46"/>
      <c r="M62" s="46"/>
      <c r="N62" s="46" t="s">
        <v>685</v>
      </c>
      <c r="O62" s="46"/>
      <c r="Q62" s="313">
        <f t="shared" si="1"/>
        <v>1</v>
      </c>
      <c r="R62" s="313" t="s">
        <v>280</v>
      </c>
      <c r="S62" s="313" t="s">
        <v>281</v>
      </c>
      <c r="U62" s="313"/>
      <c r="V62" s="313"/>
      <c r="W62" s="313"/>
      <c r="Y62" s="313">
        <f t="shared" si="0"/>
        <v>1</v>
      </c>
      <c r="Z62" s="313" t="s">
        <v>280</v>
      </c>
      <c r="AA62" s="313" t="s">
        <v>281</v>
      </c>
    </row>
    <row r="63" spans="2:27" ht="15.75">
      <c r="B63" s="399"/>
      <c r="C63" s="98" t="s">
        <v>686</v>
      </c>
      <c r="D63" s="604"/>
      <c r="E63" s="605"/>
      <c r="F63" s="201"/>
      <c r="G63" s="201"/>
      <c r="H63" s="201"/>
      <c r="I63" s="201"/>
      <c r="J63" s="201"/>
      <c r="L63" s="46"/>
      <c r="M63" s="46"/>
      <c r="N63" s="46" t="s">
        <v>687</v>
      </c>
      <c r="O63" s="46"/>
      <c r="Q63" s="313">
        <f t="shared" si="1"/>
        <v>1</v>
      </c>
      <c r="R63" s="313" t="s">
        <v>280</v>
      </c>
      <c r="S63" s="313" t="s">
        <v>281</v>
      </c>
      <c r="U63" s="313"/>
      <c r="V63" s="313"/>
      <c r="W63" s="313"/>
      <c r="Y63" s="313">
        <f t="shared" si="0"/>
        <v>1</v>
      </c>
      <c r="Z63" s="313" t="s">
        <v>280</v>
      </c>
      <c r="AA63" s="313" t="s">
        <v>281</v>
      </c>
    </row>
    <row r="64" spans="2:27" ht="15.75">
      <c r="B64" s="399"/>
      <c r="C64" s="98" t="s">
        <v>688</v>
      </c>
      <c r="D64" s="602"/>
      <c r="E64" s="603"/>
      <c r="F64" s="336"/>
      <c r="G64" s="336"/>
      <c r="H64" s="336"/>
      <c r="I64" s="336"/>
      <c r="J64" s="336"/>
      <c r="L64" s="46"/>
      <c r="M64" s="46"/>
      <c r="N64" s="46" t="s">
        <v>689</v>
      </c>
      <c r="O64" s="46"/>
      <c r="Q64" s="313">
        <f t="shared" si="1"/>
        <v>1</v>
      </c>
      <c r="R64" s="313" t="s">
        <v>280</v>
      </c>
      <c r="S64" s="313" t="s">
        <v>281</v>
      </c>
      <c r="U64" s="313"/>
      <c r="V64" s="313"/>
      <c r="W64" s="313"/>
      <c r="Y64" s="313">
        <f t="shared" si="0"/>
        <v>1</v>
      </c>
      <c r="Z64" s="313" t="s">
        <v>280</v>
      </c>
      <c r="AA64" s="313" t="s">
        <v>281</v>
      </c>
    </row>
    <row r="65" spans="2:27" ht="15.6" customHeight="1">
      <c r="B65" s="52"/>
      <c r="L65" s="467"/>
      <c r="M65" s="468"/>
      <c r="N65" s="468"/>
      <c r="O65" s="469"/>
      <c r="Q65" s="313"/>
      <c r="R65" s="313"/>
      <c r="S65" s="313"/>
      <c r="U65" s="313"/>
      <c r="V65" s="313"/>
      <c r="W65" s="313"/>
      <c r="Y65" s="313"/>
      <c r="Z65" s="313"/>
      <c r="AA65" s="313"/>
    </row>
    <row r="66" spans="2:27" ht="15.6" customHeight="1">
      <c r="C66" s="585" t="s">
        <v>690</v>
      </c>
      <c r="D66" s="585"/>
      <c r="E66" s="585"/>
      <c r="F66" s="585"/>
      <c r="G66" s="585"/>
      <c r="H66" s="585"/>
      <c r="I66" s="585"/>
      <c r="J66" s="585"/>
      <c r="L66" s="470"/>
      <c r="M66" s="471"/>
      <c r="N66" s="471"/>
      <c r="O66" s="472"/>
      <c r="Q66" s="313">
        <f>COUNTIF(M67:M99,TRUE)</f>
        <v>0</v>
      </c>
      <c r="R66" s="334" t="s">
        <v>691</v>
      </c>
      <c r="S66" s="313"/>
      <c r="U66" s="313">
        <f>COUNTIF(M67:M99,TRUE)</f>
        <v>0</v>
      </c>
      <c r="V66" s="334" t="s">
        <v>691</v>
      </c>
      <c r="W66" s="313"/>
      <c r="Y66" s="313">
        <f>COUNTIF(M67:M99,TRUE)</f>
        <v>0</v>
      </c>
      <c r="Z66" s="334" t="s">
        <v>691</v>
      </c>
      <c r="AA66" s="313"/>
    </row>
    <row r="67" spans="2:27" ht="15.75">
      <c r="B67" s="399">
        <v>12</v>
      </c>
      <c r="C67" s="92" t="s">
        <v>692</v>
      </c>
      <c r="D67" s="16"/>
      <c r="E67" s="588"/>
      <c r="F67" s="589"/>
      <c r="G67" s="589"/>
      <c r="H67" s="589"/>
      <c r="I67" s="589"/>
      <c r="J67" s="590"/>
      <c r="L67" s="46"/>
      <c r="M67" s="61" t="b">
        <v>0</v>
      </c>
      <c r="N67" s="46" t="s">
        <v>693</v>
      </c>
      <c r="O67" s="46"/>
      <c r="Q67" s="313"/>
      <c r="R67" s="313"/>
      <c r="S67" s="313"/>
      <c r="U67" s="313"/>
      <c r="V67" s="313"/>
      <c r="W67" s="313"/>
      <c r="Y67" s="313"/>
      <c r="Z67" s="313"/>
      <c r="AA67" s="313"/>
    </row>
    <row r="68" spans="2:27" ht="30">
      <c r="B68" s="399"/>
      <c r="C68" s="92" t="s">
        <v>694</v>
      </c>
      <c r="D68" s="16"/>
      <c r="E68" s="591"/>
      <c r="F68" s="592"/>
      <c r="G68" s="592"/>
      <c r="H68" s="592"/>
      <c r="I68" s="592"/>
      <c r="J68" s="593"/>
      <c r="L68" s="46"/>
      <c r="M68" s="61" t="b">
        <v>0</v>
      </c>
      <c r="N68" s="46" t="s">
        <v>695</v>
      </c>
      <c r="O68" s="46"/>
      <c r="Q68" s="313"/>
      <c r="R68" s="313"/>
      <c r="S68" s="313"/>
      <c r="U68" s="313"/>
      <c r="V68" s="313"/>
      <c r="W68" s="313"/>
      <c r="Y68" s="313"/>
      <c r="Z68" s="313"/>
      <c r="AA68" s="313"/>
    </row>
    <row r="69" spans="2:27" ht="15.75">
      <c r="B69" s="399"/>
      <c r="C69" s="92" t="s">
        <v>696</v>
      </c>
      <c r="D69" s="16"/>
      <c r="E69" s="591"/>
      <c r="F69" s="592"/>
      <c r="G69" s="592"/>
      <c r="H69" s="592"/>
      <c r="I69" s="592"/>
      <c r="J69" s="593"/>
      <c r="L69" s="46"/>
      <c r="M69" s="61" t="b">
        <v>0</v>
      </c>
      <c r="N69" s="46" t="s">
        <v>697</v>
      </c>
      <c r="O69" s="46"/>
      <c r="Q69" s="313"/>
      <c r="R69" s="313"/>
      <c r="S69" s="313"/>
      <c r="U69" s="313"/>
      <c r="V69" s="313"/>
      <c r="W69" s="313"/>
      <c r="Y69" s="313"/>
      <c r="Z69" s="313"/>
      <c r="AA69" s="313"/>
    </row>
    <row r="70" spans="2:27" ht="15.75">
      <c r="B70" s="399"/>
      <c r="C70" s="92" t="s">
        <v>698</v>
      </c>
      <c r="D70" s="16"/>
      <c r="E70" s="591"/>
      <c r="F70" s="592"/>
      <c r="G70" s="592"/>
      <c r="H70" s="592"/>
      <c r="I70" s="592"/>
      <c r="J70" s="593"/>
      <c r="L70" s="46"/>
      <c r="M70" s="61" t="b">
        <v>0</v>
      </c>
      <c r="N70" s="46" t="s">
        <v>699</v>
      </c>
      <c r="O70" s="46"/>
      <c r="Q70" s="313"/>
      <c r="R70" s="313"/>
      <c r="S70" s="313"/>
      <c r="U70" s="313"/>
      <c r="V70" s="313"/>
      <c r="W70" s="313"/>
      <c r="Y70" s="313"/>
      <c r="Z70" s="313"/>
      <c r="AA70" s="313"/>
    </row>
    <row r="71" spans="2:27" ht="15.75">
      <c r="B71" s="399"/>
      <c r="C71" s="92" t="s">
        <v>700</v>
      </c>
      <c r="D71" s="16"/>
      <c r="E71" s="591"/>
      <c r="F71" s="592"/>
      <c r="G71" s="592"/>
      <c r="H71" s="592"/>
      <c r="I71" s="592"/>
      <c r="J71" s="593"/>
      <c r="L71" s="46"/>
      <c r="M71" s="61" t="b">
        <v>0</v>
      </c>
      <c r="N71" s="46" t="s">
        <v>701</v>
      </c>
      <c r="O71" s="46"/>
      <c r="Q71" s="313"/>
      <c r="R71" s="313"/>
      <c r="S71" s="313"/>
      <c r="U71" s="313"/>
      <c r="V71" s="313"/>
      <c r="W71" s="313"/>
      <c r="Y71" s="313"/>
      <c r="Z71" s="313"/>
      <c r="AA71" s="313"/>
    </row>
    <row r="72" spans="2:27" ht="15.75">
      <c r="B72" s="399"/>
      <c r="C72" s="92" t="s">
        <v>702</v>
      </c>
      <c r="D72" s="16"/>
      <c r="E72" s="591"/>
      <c r="F72" s="592"/>
      <c r="G72" s="592"/>
      <c r="H72" s="592"/>
      <c r="I72" s="592"/>
      <c r="J72" s="593"/>
      <c r="L72" s="46"/>
      <c r="M72" s="61" t="b">
        <v>0</v>
      </c>
      <c r="N72" s="46" t="s">
        <v>703</v>
      </c>
      <c r="O72" s="46"/>
      <c r="Q72" s="313"/>
      <c r="R72" s="313"/>
      <c r="S72" s="313"/>
      <c r="U72" s="313"/>
      <c r="V72" s="313"/>
      <c r="W72" s="313"/>
      <c r="Y72" s="313"/>
      <c r="Z72" s="313"/>
      <c r="AA72" s="313"/>
    </row>
    <row r="73" spans="2:27" ht="15.75">
      <c r="B73" s="399"/>
      <c r="C73" s="92" t="s">
        <v>704</v>
      </c>
      <c r="D73" s="16"/>
      <c r="E73" s="591"/>
      <c r="F73" s="592"/>
      <c r="G73" s="592"/>
      <c r="H73" s="592"/>
      <c r="I73" s="592"/>
      <c r="J73" s="593"/>
      <c r="L73" s="46"/>
      <c r="M73" s="61" t="b">
        <v>0</v>
      </c>
      <c r="N73" s="46" t="s">
        <v>705</v>
      </c>
      <c r="O73" s="46"/>
      <c r="Q73" s="313"/>
      <c r="R73" s="313"/>
      <c r="S73" s="313"/>
      <c r="U73" s="313"/>
      <c r="V73" s="313"/>
      <c r="W73" s="313"/>
      <c r="Y73" s="313"/>
      <c r="Z73" s="313"/>
      <c r="AA73" s="313"/>
    </row>
    <row r="74" spans="2:27" ht="15.75">
      <c r="B74" s="399"/>
      <c r="C74" s="92" t="s">
        <v>706</v>
      </c>
      <c r="D74" s="16"/>
      <c r="E74" s="591"/>
      <c r="F74" s="592"/>
      <c r="G74" s="592"/>
      <c r="H74" s="592"/>
      <c r="I74" s="592"/>
      <c r="J74" s="593"/>
      <c r="L74" s="46"/>
      <c r="M74" s="61" t="b">
        <v>0</v>
      </c>
      <c r="N74" s="46" t="s">
        <v>707</v>
      </c>
      <c r="O74" s="46"/>
      <c r="Q74" s="313"/>
      <c r="R74" s="313"/>
      <c r="S74" s="313"/>
      <c r="U74" s="313"/>
      <c r="V74" s="313"/>
      <c r="W74" s="313"/>
      <c r="Y74" s="313"/>
      <c r="Z74" s="313"/>
      <c r="AA74" s="313"/>
    </row>
    <row r="75" spans="2:27" ht="15.75">
      <c r="B75" s="399"/>
      <c r="C75" s="92" t="s">
        <v>708</v>
      </c>
      <c r="D75" s="16"/>
      <c r="E75" s="594"/>
      <c r="F75" s="595"/>
      <c r="G75" s="595"/>
      <c r="H75" s="595"/>
      <c r="I75" s="595"/>
      <c r="J75" s="596"/>
      <c r="L75" s="46"/>
      <c r="M75" s="61" t="b">
        <v>0</v>
      </c>
      <c r="N75" s="46" t="s">
        <v>709</v>
      </c>
      <c r="O75" s="46"/>
      <c r="Q75" s="313"/>
      <c r="R75" s="313"/>
      <c r="S75" s="313"/>
      <c r="U75" s="313"/>
      <c r="V75" s="313"/>
      <c r="W75" s="313"/>
      <c r="Y75" s="313"/>
      <c r="Z75" s="313"/>
      <c r="AA75" s="313"/>
    </row>
    <row r="76" spans="2:27" ht="15.75">
      <c r="B76" s="399"/>
      <c r="C76" s="586" t="s">
        <v>710</v>
      </c>
      <c r="D76" s="587"/>
      <c r="E76" s="587"/>
      <c r="F76" s="587"/>
      <c r="G76" s="587"/>
      <c r="H76" s="587"/>
      <c r="I76" s="587"/>
      <c r="J76" s="587"/>
      <c r="L76" s="432"/>
      <c r="M76" s="439"/>
      <c r="N76" s="439"/>
      <c r="O76" s="433"/>
      <c r="Q76" s="313"/>
      <c r="R76" s="313"/>
      <c r="S76" s="313"/>
      <c r="U76" s="313"/>
      <c r="V76" s="313"/>
      <c r="W76" s="313"/>
      <c r="Y76" s="313"/>
      <c r="Z76" s="313"/>
      <c r="AA76" s="313"/>
    </row>
    <row r="77" spans="2:27" ht="30">
      <c r="B77" s="399"/>
      <c r="C77" s="92" t="s">
        <v>711</v>
      </c>
      <c r="D77" s="16"/>
      <c r="E77" s="588"/>
      <c r="F77" s="589"/>
      <c r="G77" s="589"/>
      <c r="H77" s="589"/>
      <c r="I77" s="589"/>
      <c r="J77" s="590"/>
      <c r="L77" s="46"/>
      <c r="M77" s="61" t="b">
        <v>0</v>
      </c>
      <c r="N77" s="46" t="s">
        <v>712</v>
      </c>
      <c r="O77" s="46"/>
      <c r="Q77" s="313"/>
      <c r="R77" s="313"/>
      <c r="S77" s="313"/>
      <c r="U77" s="313"/>
      <c r="V77" s="313"/>
      <c r="W77" s="313"/>
      <c r="Y77" s="313"/>
      <c r="Z77" s="313"/>
      <c r="AA77" s="313"/>
    </row>
    <row r="78" spans="2:27" ht="30">
      <c r="B78" s="399"/>
      <c r="C78" s="92" t="s">
        <v>713</v>
      </c>
      <c r="D78" s="16"/>
      <c r="E78" s="591"/>
      <c r="F78" s="592"/>
      <c r="G78" s="592"/>
      <c r="H78" s="592"/>
      <c r="I78" s="592"/>
      <c r="J78" s="593"/>
      <c r="L78" s="46"/>
      <c r="M78" s="61" t="b">
        <v>0</v>
      </c>
      <c r="N78" s="46" t="s">
        <v>714</v>
      </c>
      <c r="O78" s="46"/>
      <c r="P78" s="99"/>
      <c r="Q78" s="313"/>
      <c r="R78" s="313"/>
      <c r="S78" s="313"/>
      <c r="U78" s="313"/>
      <c r="V78" s="313"/>
      <c r="W78" s="313"/>
      <c r="Y78" s="313"/>
      <c r="Z78" s="313"/>
      <c r="AA78" s="313"/>
    </row>
    <row r="79" spans="2:27" ht="15.75">
      <c r="B79" s="399"/>
      <c r="C79" s="92" t="s">
        <v>715</v>
      </c>
      <c r="D79" s="16"/>
      <c r="E79" s="591"/>
      <c r="F79" s="592"/>
      <c r="G79" s="592"/>
      <c r="H79" s="592"/>
      <c r="I79" s="592"/>
      <c r="J79" s="593"/>
      <c r="L79" s="46"/>
      <c r="M79" s="61" t="b">
        <v>0</v>
      </c>
      <c r="N79" s="46" t="s">
        <v>716</v>
      </c>
      <c r="O79" s="46"/>
      <c r="Q79" s="313"/>
      <c r="R79" s="313"/>
      <c r="S79" s="313"/>
      <c r="U79" s="313"/>
      <c r="V79" s="313"/>
      <c r="W79" s="313"/>
      <c r="Y79" s="313"/>
      <c r="Z79" s="313"/>
      <c r="AA79" s="313"/>
    </row>
    <row r="80" spans="2:27" ht="15.75">
      <c r="B80" s="399"/>
      <c r="C80" s="92" t="s">
        <v>717</v>
      </c>
      <c r="D80" s="16"/>
      <c r="E80" s="591"/>
      <c r="F80" s="592"/>
      <c r="G80" s="592"/>
      <c r="H80" s="592"/>
      <c r="I80" s="592"/>
      <c r="J80" s="593"/>
      <c r="L80" s="46"/>
      <c r="M80" s="61" t="b">
        <v>0</v>
      </c>
      <c r="N80" s="46" t="s">
        <v>718</v>
      </c>
      <c r="O80" s="46"/>
      <c r="Q80" s="313"/>
      <c r="R80" s="313"/>
      <c r="S80" s="313"/>
      <c r="U80" s="313"/>
      <c r="V80" s="313"/>
      <c r="W80" s="313"/>
      <c r="Y80" s="313"/>
      <c r="Z80" s="313"/>
      <c r="AA80" s="313"/>
    </row>
    <row r="81" spans="2:27" ht="15.75">
      <c r="B81" s="399"/>
      <c r="C81" s="92" t="s">
        <v>719</v>
      </c>
      <c r="D81" s="16"/>
      <c r="E81" s="591"/>
      <c r="F81" s="592"/>
      <c r="G81" s="592"/>
      <c r="H81" s="592"/>
      <c r="I81" s="592"/>
      <c r="J81" s="593"/>
      <c r="L81" s="46"/>
      <c r="M81" s="61" t="b">
        <v>0</v>
      </c>
      <c r="N81" s="46" t="s">
        <v>720</v>
      </c>
      <c r="O81" s="46"/>
      <c r="P81" s="99"/>
      <c r="Q81" s="313"/>
      <c r="R81" s="313"/>
      <c r="S81" s="313"/>
      <c r="U81" s="313"/>
      <c r="V81" s="313"/>
      <c r="W81" s="313"/>
      <c r="Y81" s="313"/>
      <c r="Z81" s="313"/>
      <c r="AA81" s="313"/>
    </row>
    <row r="82" spans="2:27" ht="15.75">
      <c r="B82" s="399"/>
      <c r="C82" s="92" t="s">
        <v>721</v>
      </c>
      <c r="D82" s="16"/>
      <c r="E82" s="594"/>
      <c r="F82" s="595"/>
      <c r="G82" s="595"/>
      <c r="H82" s="595"/>
      <c r="I82" s="595"/>
      <c r="J82" s="596"/>
      <c r="L82" s="46"/>
      <c r="M82" s="61" t="b">
        <v>0</v>
      </c>
      <c r="N82" t="s">
        <v>722</v>
      </c>
      <c r="O82" s="46"/>
      <c r="Q82" s="313"/>
      <c r="R82" s="313"/>
      <c r="S82" s="313"/>
      <c r="U82" s="313"/>
      <c r="V82" s="313"/>
      <c r="W82" s="313"/>
      <c r="Y82" s="313"/>
      <c r="Z82" s="313"/>
      <c r="AA82" s="313"/>
    </row>
    <row r="83" spans="2:27" ht="15.75">
      <c r="B83" s="399"/>
      <c r="C83" s="584" t="s">
        <v>723</v>
      </c>
      <c r="D83" s="585"/>
      <c r="E83" s="585"/>
      <c r="F83" s="585"/>
      <c r="G83" s="585"/>
      <c r="H83" s="585"/>
      <c r="I83" s="585"/>
      <c r="J83" s="585"/>
      <c r="L83" s="432"/>
      <c r="M83" s="439"/>
      <c r="N83" s="439"/>
      <c r="O83" s="433"/>
      <c r="Q83" s="313"/>
      <c r="R83" s="313"/>
      <c r="S83" s="313"/>
      <c r="U83" s="313"/>
      <c r="V83" s="313"/>
      <c r="W83" s="313"/>
      <c r="Y83" s="313"/>
      <c r="Z83" s="313"/>
      <c r="AA83" s="313"/>
    </row>
    <row r="84" spans="2:27" ht="30">
      <c r="B84" s="399"/>
      <c r="C84" s="92" t="s">
        <v>724</v>
      </c>
      <c r="D84" s="16"/>
      <c r="E84" s="588"/>
      <c r="F84" s="589"/>
      <c r="G84" s="589"/>
      <c r="H84" s="589"/>
      <c r="I84" s="589"/>
      <c r="J84" s="590"/>
      <c r="L84" s="46"/>
      <c r="M84" s="61" t="b">
        <v>0</v>
      </c>
      <c r="N84" s="46" t="s">
        <v>725</v>
      </c>
      <c r="O84" s="46"/>
      <c r="Q84" s="313"/>
      <c r="R84" s="313"/>
      <c r="S84" s="313"/>
      <c r="U84" s="313"/>
      <c r="V84" s="313"/>
      <c r="W84" s="313"/>
      <c r="Y84" s="313"/>
      <c r="Z84" s="313"/>
      <c r="AA84" s="313"/>
    </row>
    <row r="85" spans="2:27" ht="30">
      <c r="B85" s="399"/>
      <c r="C85" s="92" t="s">
        <v>726</v>
      </c>
      <c r="D85" s="16"/>
      <c r="E85" s="591"/>
      <c r="F85" s="592"/>
      <c r="G85" s="592"/>
      <c r="H85" s="592"/>
      <c r="I85" s="592"/>
      <c r="J85" s="593"/>
      <c r="L85" s="46"/>
      <c r="M85" s="61" t="b">
        <v>0</v>
      </c>
      <c r="N85" s="46" t="s">
        <v>727</v>
      </c>
      <c r="O85" s="46"/>
      <c r="Q85" s="313"/>
      <c r="R85" s="313"/>
      <c r="S85" s="313"/>
      <c r="U85" s="313"/>
      <c r="V85" s="313"/>
      <c r="W85" s="313"/>
      <c r="Y85" s="313"/>
      <c r="Z85" s="313"/>
      <c r="AA85" s="313"/>
    </row>
    <row r="86" spans="2:27" ht="45">
      <c r="B86" s="399"/>
      <c r="C86" s="92" t="s">
        <v>728</v>
      </c>
      <c r="D86" s="16"/>
      <c r="E86" s="591"/>
      <c r="F86" s="592"/>
      <c r="G86" s="592"/>
      <c r="H86" s="592"/>
      <c r="I86" s="592"/>
      <c r="J86" s="593"/>
      <c r="L86" s="46"/>
      <c r="M86" s="61" t="b">
        <v>0</v>
      </c>
      <c r="N86" s="46" t="s">
        <v>729</v>
      </c>
      <c r="O86" s="46"/>
      <c r="Q86" s="313"/>
      <c r="R86" s="313"/>
      <c r="S86" s="313"/>
      <c r="U86" s="313"/>
      <c r="V86" s="313"/>
      <c r="W86" s="313"/>
      <c r="Y86" s="313"/>
      <c r="Z86" s="313"/>
      <c r="AA86" s="313"/>
    </row>
    <row r="87" spans="2:27" ht="30">
      <c r="B87" s="399"/>
      <c r="C87" s="92" t="s">
        <v>730</v>
      </c>
      <c r="D87" s="16"/>
      <c r="E87" s="591"/>
      <c r="F87" s="592"/>
      <c r="G87" s="592"/>
      <c r="H87" s="592"/>
      <c r="I87" s="592"/>
      <c r="J87" s="593"/>
      <c r="L87" s="46"/>
      <c r="M87" s="61" t="b">
        <v>0</v>
      </c>
      <c r="N87" s="46" t="s">
        <v>731</v>
      </c>
      <c r="O87" s="46"/>
      <c r="Q87" s="313"/>
      <c r="R87" s="313"/>
      <c r="S87" s="313"/>
      <c r="U87" s="313"/>
      <c r="V87" s="313"/>
      <c r="W87" s="313"/>
      <c r="Y87" s="313"/>
      <c r="Z87" s="313"/>
      <c r="AA87" s="313"/>
    </row>
    <row r="88" spans="2:27" ht="15.75">
      <c r="B88" s="399"/>
      <c r="C88" s="92" t="s">
        <v>732</v>
      </c>
      <c r="D88" s="16"/>
      <c r="E88" s="594"/>
      <c r="F88" s="595"/>
      <c r="G88" s="595"/>
      <c r="H88" s="595"/>
      <c r="I88" s="595"/>
      <c r="J88" s="596"/>
      <c r="L88" s="46"/>
      <c r="M88" s="61" t="b">
        <v>0</v>
      </c>
      <c r="N88" s="46" t="s">
        <v>733</v>
      </c>
      <c r="O88" s="46"/>
      <c r="Q88" s="313"/>
      <c r="R88" s="313"/>
      <c r="S88" s="313"/>
      <c r="U88" s="313"/>
      <c r="V88" s="313"/>
      <c r="W88" s="313"/>
      <c r="Y88" s="313"/>
      <c r="Z88" s="313"/>
      <c r="AA88" s="313"/>
    </row>
    <row r="89" spans="2:27" ht="15.75">
      <c r="B89" s="399"/>
      <c r="C89" s="584" t="s">
        <v>734</v>
      </c>
      <c r="D89" s="585"/>
      <c r="E89" s="585"/>
      <c r="F89" s="585"/>
      <c r="G89" s="585"/>
      <c r="H89" s="585"/>
      <c r="I89" s="585"/>
      <c r="J89" s="585"/>
      <c r="L89" s="432"/>
      <c r="M89" s="439"/>
      <c r="N89" s="439"/>
      <c r="O89" s="433"/>
      <c r="Q89" s="313"/>
      <c r="R89" s="313"/>
      <c r="S89" s="313"/>
      <c r="U89" s="313"/>
      <c r="V89" s="313"/>
      <c r="W89" s="313"/>
      <c r="Y89" s="313"/>
      <c r="Z89" s="313"/>
      <c r="AA89" s="313"/>
    </row>
    <row r="90" spans="2:27" ht="30">
      <c r="B90" s="399"/>
      <c r="C90" s="92" t="s">
        <v>735</v>
      </c>
      <c r="D90" s="16"/>
      <c r="E90" s="588"/>
      <c r="F90" s="589"/>
      <c r="G90" s="589"/>
      <c r="H90" s="589"/>
      <c r="I90" s="589"/>
      <c r="J90" s="590"/>
      <c r="L90" s="46"/>
      <c r="M90" s="61" t="b">
        <v>0</v>
      </c>
      <c r="N90" s="46" t="s">
        <v>736</v>
      </c>
      <c r="O90" s="46"/>
      <c r="Q90" s="313"/>
      <c r="R90" s="313"/>
      <c r="S90" s="313"/>
      <c r="U90" s="313"/>
      <c r="V90" s="313"/>
      <c r="W90" s="313"/>
      <c r="Y90" s="313"/>
      <c r="Z90" s="313"/>
      <c r="AA90" s="313"/>
    </row>
    <row r="91" spans="2:27" ht="45">
      <c r="B91" s="399"/>
      <c r="C91" s="92" t="s">
        <v>737</v>
      </c>
      <c r="D91" s="16"/>
      <c r="E91" s="591"/>
      <c r="F91" s="592"/>
      <c r="G91" s="592"/>
      <c r="H91" s="592"/>
      <c r="I91" s="592"/>
      <c r="J91" s="593"/>
      <c r="L91" s="46"/>
      <c r="M91" s="61" t="b">
        <v>0</v>
      </c>
      <c r="N91" s="46" t="s">
        <v>738</v>
      </c>
      <c r="O91" s="46"/>
      <c r="Q91" s="313"/>
      <c r="R91" s="313"/>
      <c r="S91" s="313"/>
      <c r="U91" s="313"/>
      <c r="V91" s="313"/>
      <c r="W91" s="313"/>
      <c r="Y91" s="313"/>
      <c r="Z91" s="313"/>
      <c r="AA91" s="313"/>
    </row>
    <row r="92" spans="2:27" ht="15.75">
      <c r="B92" s="399"/>
      <c r="C92" s="92" t="s">
        <v>739</v>
      </c>
      <c r="D92" s="16"/>
      <c r="E92" s="594"/>
      <c r="F92" s="595"/>
      <c r="G92" s="595"/>
      <c r="H92" s="595"/>
      <c r="I92" s="595"/>
      <c r="J92" s="596"/>
      <c r="L92" s="46"/>
      <c r="M92" s="61" t="b">
        <v>0</v>
      </c>
      <c r="N92" s="46" t="s">
        <v>740</v>
      </c>
      <c r="O92" s="46"/>
      <c r="Q92" s="313"/>
      <c r="R92" s="313"/>
      <c r="S92" s="313"/>
      <c r="U92" s="313"/>
      <c r="V92" s="313"/>
      <c r="W92" s="313"/>
      <c r="Y92" s="313"/>
      <c r="Z92" s="313"/>
      <c r="AA92" s="313"/>
    </row>
    <row r="93" spans="2:27" ht="15.75">
      <c r="B93" s="399"/>
      <c r="C93" s="584" t="s">
        <v>741</v>
      </c>
      <c r="D93" s="585"/>
      <c r="E93" s="585"/>
      <c r="F93" s="585"/>
      <c r="G93" s="585"/>
      <c r="H93" s="585"/>
      <c r="I93" s="585"/>
      <c r="J93" s="585"/>
      <c r="L93" s="432"/>
      <c r="M93" s="439"/>
      <c r="N93" s="439"/>
      <c r="O93" s="433"/>
      <c r="Q93" s="313"/>
      <c r="R93" s="313"/>
      <c r="S93" s="313"/>
      <c r="U93" s="313"/>
      <c r="V93" s="313"/>
      <c r="W93" s="313"/>
      <c r="Y93" s="313"/>
      <c r="Z93" s="313"/>
      <c r="AA93" s="313"/>
    </row>
    <row r="94" spans="2:27" ht="30">
      <c r="B94" s="399"/>
      <c r="C94" s="92" t="s">
        <v>742</v>
      </c>
      <c r="D94" s="16"/>
      <c r="E94" s="588"/>
      <c r="F94" s="589"/>
      <c r="G94" s="589"/>
      <c r="H94" s="589"/>
      <c r="I94" s="589"/>
      <c r="J94" s="590"/>
      <c r="L94" s="46"/>
      <c r="M94" s="61" t="b">
        <v>0</v>
      </c>
      <c r="N94" s="46" t="s">
        <v>743</v>
      </c>
      <c r="O94" s="46"/>
      <c r="Q94" s="313"/>
      <c r="R94" s="313"/>
      <c r="S94" s="313"/>
      <c r="U94" s="313"/>
      <c r="V94" s="313"/>
      <c r="W94" s="313"/>
      <c r="Y94" s="313"/>
      <c r="Z94" s="313"/>
      <c r="AA94" s="313"/>
    </row>
    <row r="95" spans="2:27" ht="30">
      <c r="B95" s="399"/>
      <c r="C95" s="92" t="s">
        <v>744</v>
      </c>
      <c r="D95" s="16"/>
      <c r="E95" s="591"/>
      <c r="F95" s="592"/>
      <c r="G95" s="592"/>
      <c r="H95" s="592"/>
      <c r="I95" s="592"/>
      <c r="J95" s="593"/>
      <c r="L95" s="46"/>
      <c r="M95" s="61" t="b">
        <v>0</v>
      </c>
      <c r="N95" s="46" t="s">
        <v>745</v>
      </c>
      <c r="O95" s="46"/>
      <c r="Q95" s="313"/>
      <c r="R95" s="313"/>
      <c r="S95" s="313"/>
      <c r="U95" s="313"/>
      <c r="V95" s="313"/>
      <c r="W95" s="313"/>
      <c r="Y95" s="313"/>
      <c r="Z95" s="313"/>
      <c r="AA95" s="313"/>
    </row>
    <row r="96" spans="2:27" ht="15.75">
      <c r="B96" s="399"/>
      <c r="C96" s="92" t="s">
        <v>746</v>
      </c>
      <c r="D96" s="16"/>
      <c r="E96" s="591"/>
      <c r="F96" s="592"/>
      <c r="G96" s="592"/>
      <c r="H96" s="592"/>
      <c r="I96" s="592"/>
      <c r="J96" s="593"/>
      <c r="L96" s="46"/>
      <c r="M96" s="61" t="b">
        <v>0</v>
      </c>
      <c r="N96" s="46" t="s">
        <v>747</v>
      </c>
      <c r="O96" s="46"/>
      <c r="Q96" s="313"/>
      <c r="R96" s="313"/>
      <c r="S96" s="313"/>
      <c r="U96" s="313"/>
      <c r="V96" s="313"/>
      <c r="W96" s="313"/>
      <c r="Y96" s="313"/>
      <c r="Z96" s="313"/>
      <c r="AA96" s="313"/>
    </row>
    <row r="97" spans="2:27" ht="15.75">
      <c r="B97" s="399"/>
      <c r="C97" s="92" t="s">
        <v>748</v>
      </c>
      <c r="D97" s="16"/>
      <c r="E97" s="591"/>
      <c r="F97" s="592"/>
      <c r="G97" s="592"/>
      <c r="H97" s="592"/>
      <c r="I97" s="592"/>
      <c r="J97" s="593"/>
      <c r="L97" s="46"/>
      <c r="M97" s="61" t="b">
        <v>0</v>
      </c>
      <c r="N97" s="46" t="s">
        <v>749</v>
      </c>
      <c r="O97" s="46"/>
      <c r="Q97" s="313"/>
      <c r="R97" s="313"/>
      <c r="S97" s="313"/>
      <c r="U97" s="313"/>
      <c r="V97" s="313"/>
      <c r="W97" s="313"/>
      <c r="Y97" s="313"/>
      <c r="Z97" s="313"/>
      <c r="AA97" s="313"/>
    </row>
    <row r="98" spans="2:27" ht="30">
      <c r="B98" s="399"/>
      <c r="C98" s="92" t="s">
        <v>750</v>
      </c>
      <c r="D98" s="16"/>
      <c r="E98" s="591"/>
      <c r="F98" s="592"/>
      <c r="G98" s="592"/>
      <c r="H98" s="592"/>
      <c r="I98" s="592"/>
      <c r="J98" s="593"/>
      <c r="L98" s="46"/>
      <c r="M98" s="61" t="b">
        <v>0</v>
      </c>
      <c r="N98" s="46" t="s">
        <v>751</v>
      </c>
      <c r="O98" s="46"/>
      <c r="Q98" s="313"/>
      <c r="R98" s="313"/>
      <c r="S98" s="313"/>
      <c r="U98" s="313"/>
      <c r="V98" s="313"/>
      <c r="W98" s="313"/>
      <c r="Y98" s="313"/>
      <c r="Z98" s="313"/>
      <c r="AA98" s="313"/>
    </row>
    <row r="99" spans="2:27" ht="30">
      <c r="B99" s="399"/>
      <c r="C99" s="92" t="s">
        <v>752</v>
      </c>
      <c r="D99" s="16"/>
      <c r="E99" s="594"/>
      <c r="F99" s="595"/>
      <c r="G99" s="595"/>
      <c r="H99" s="595"/>
      <c r="I99" s="595"/>
      <c r="J99" s="596"/>
      <c r="L99" s="46"/>
      <c r="M99" s="61" t="b">
        <v>0</v>
      </c>
      <c r="N99" s="46" t="s">
        <v>753</v>
      </c>
      <c r="O99" s="46"/>
      <c r="Q99" s="313"/>
      <c r="R99" s="313"/>
      <c r="S99" s="313"/>
      <c r="U99" s="313"/>
      <c r="V99" s="313"/>
      <c r="W99" s="313"/>
      <c r="Y99" s="313"/>
      <c r="Z99" s="313"/>
      <c r="AA99" s="313"/>
    </row>
    <row r="100" spans="2:27" ht="15.6" customHeight="1">
      <c r="B100" s="76"/>
      <c r="L100" s="467"/>
      <c r="M100" s="468"/>
      <c r="N100" s="468"/>
      <c r="O100" s="469"/>
      <c r="Q100" s="313"/>
      <c r="R100" s="313"/>
      <c r="S100" s="313"/>
      <c r="U100" s="313"/>
      <c r="V100" s="313"/>
      <c r="W100" s="313"/>
      <c r="Y100" s="313"/>
      <c r="Z100" s="313"/>
      <c r="AA100" s="313"/>
    </row>
    <row r="101" spans="2:27" ht="15.6" customHeight="1">
      <c r="B101" s="76"/>
      <c r="C101" s="585" t="s">
        <v>754</v>
      </c>
      <c r="D101" s="585"/>
      <c r="E101" s="585"/>
      <c r="F101" s="585"/>
      <c r="G101" s="585"/>
      <c r="H101" s="585"/>
      <c r="I101" s="585"/>
      <c r="J101" s="585"/>
      <c r="L101" s="470"/>
      <c r="M101" s="471"/>
      <c r="N101" s="471"/>
      <c r="O101" s="472"/>
      <c r="Q101" s="313"/>
      <c r="R101" s="313"/>
      <c r="S101" s="313"/>
      <c r="U101" s="313"/>
      <c r="V101" s="313"/>
      <c r="W101" s="313"/>
      <c r="Y101" s="313"/>
      <c r="Z101" s="313"/>
      <c r="AA101" s="313"/>
    </row>
    <row r="102" spans="2:27" ht="60">
      <c r="B102" s="399">
        <v>13</v>
      </c>
      <c r="C102" s="92" t="s">
        <v>755</v>
      </c>
      <c r="D102" s="24" t="s">
        <v>190</v>
      </c>
      <c r="E102" s="486"/>
      <c r="F102" s="486"/>
      <c r="G102" s="486"/>
      <c r="H102" s="486"/>
      <c r="I102" s="486"/>
      <c r="J102" s="486"/>
      <c r="L102" s="46"/>
      <c r="M102" s="46"/>
      <c r="N102" s="46" t="s">
        <v>756</v>
      </c>
      <c r="O102" s="46"/>
      <c r="Q102" s="313">
        <f>IF(D102="Yes/No",1,0)</f>
        <v>1</v>
      </c>
      <c r="R102" s="313" t="s">
        <v>280</v>
      </c>
      <c r="S102" s="313" t="s">
        <v>287</v>
      </c>
      <c r="U102" s="313">
        <f>IF(D102="Yes/No",1,0)</f>
        <v>1</v>
      </c>
      <c r="V102" s="313" t="s">
        <v>280</v>
      </c>
      <c r="W102" s="313" t="s">
        <v>287</v>
      </c>
      <c r="Y102" s="313">
        <f>IF(D102="Yes/No",1,0)</f>
        <v>1</v>
      </c>
      <c r="Z102" s="313" t="s">
        <v>280</v>
      </c>
      <c r="AA102" s="313" t="s">
        <v>287</v>
      </c>
    </row>
    <row r="103" spans="2:27" ht="15.6" customHeight="1">
      <c r="B103" s="399"/>
      <c r="C103" s="100" t="s">
        <v>757</v>
      </c>
      <c r="D103" s="486"/>
      <c r="E103" s="486"/>
      <c r="F103" s="486"/>
      <c r="G103" s="486"/>
      <c r="H103" s="486"/>
      <c r="I103" s="486"/>
      <c r="J103" s="486"/>
      <c r="L103" s="467"/>
      <c r="M103" s="468"/>
      <c r="N103" s="468"/>
      <c r="O103" s="469"/>
      <c r="Q103" s="313"/>
      <c r="R103" s="313"/>
      <c r="S103" s="313"/>
      <c r="U103" s="313"/>
      <c r="V103" s="313"/>
      <c r="W103" s="313"/>
      <c r="Y103" s="313"/>
      <c r="Z103" s="313"/>
      <c r="AA103" s="313"/>
    </row>
    <row r="104" spans="2:27" ht="15.6" customHeight="1">
      <c r="B104" s="52"/>
      <c r="L104" s="492"/>
      <c r="M104" s="493"/>
      <c r="N104" s="493"/>
      <c r="O104" s="494"/>
      <c r="Q104" s="313"/>
      <c r="R104" s="313"/>
      <c r="S104" s="313"/>
      <c r="U104" s="313"/>
      <c r="V104" s="313"/>
      <c r="W104" s="313"/>
      <c r="Y104" s="313"/>
      <c r="Z104" s="313"/>
      <c r="AA104" s="313"/>
    </row>
    <row r="105" spans="2:27" s="45" customFormat="1" ht="15.75">
      <c r="B105" s="52"/>
      <c r="C105" s="583" t="s">
        <v>758</v>
      </c>
      <c r="D105" s="583"/>
      <c r="E105" s="583"/>
      <c r="F105" s="583"/>
      <c r="G105" s="583"/>
      <c r="H105" s="583"/>
      <c r="I105" s="583"/>
      <c r="J105" s="583"/>
      <c r="K105" s="311"/>
      <c r="L105" s="492"/>
      <c r="M105" s="493"/>
      <c r="N105" s="493"/>
      <c r="O105" s="494"/>
      <c r="Q105" s="353"/>
      <c r="R105" s="353"/>
      <c r="S105" s="353"/>
      <c r="U105" s="353"/>
      <c r="V105" s="353"/>
      <c r="W105" s="353"/>
      <c r="Y105" s="353"/>
      <c r="Z105" s="353"/>
      <c r="AA105" s="353"/>
    </row>
    <row r="106" spans="2:27" ht="14.45" customHeight="1">
      <c r="B106" s="76"/>
      <c r="C106" s="583" t="s">
        <v>339</v>
      </c>
      <c r="D106" s="583"/>
      <c r="E106" s="583"/>
      <c r="F106" s="583"/>
      <c r="G106" s="583"/>
      <c r="H106" s="583"/>
      <c r="I106" s="583"/>
      <c r="J106" s="583"/>
      <c r="K106" s="75"/>
      <c r="L106" s="470"/>
      <c r="M106" s="471"/>
      <c r="N106" s="471"/>
      <c r="O106" s="472"/>
      <c r="Q106" s="313"/>
      <c r="R106" s="313"/>
      <c r="S106" s="313"/>
      <c r="U106" s="313"/>
      <c r="V106" s="313"/>
      <c r="W106" s="313"/>
      <c r="Y106" s="313"/>
      <c r="Z106" s="313"/>
      <c r="AA106" s="313"/>
    </row>
    <row r="107" spans="2:27" ht="43.5" customHeight="1">
      <c r="B107" s="420">
        <v>14</v>
      </c>
      <c r="C107" s="303" t="s">
        <v>340</v>
      </c>
      <c r="D107" s="289"/>
      <c r="E107" s="549" t="s">
        <v>341</v>
      </c>
      <c r="F107" s="550"/>
      <c r="G107" s="289" t="s">
        <v>342</v>
      </c>
      <c r="H107" s="486"/>
      <c r="I107" s="486"/>
      <c r="J107" s="486"/>
      <c r="K107" s="311"/>
      <c r="L107" s="74"/>
      <c r="M107" s="49"/>
      <c r="N107" s="46"/>
      <c r="O107" s="49"/>
      <c r="Q107" s="313"/>
      <c r="R107" s="313"/>
      <c r="S107" s="313"/>
      <c r="U107" s="313"/>
      <c r="V107" s="313"/>
      <c r="W107" s="313"/>
      <c r="Y107" s="313"/>
      <c r="Z107" s="313"/>
      <c r="AA107" s="313"/>
    </row>
    <row r="108" spans="2:27" ht="45">
      <c r="B108" s="421"/>
      <c r="C108" s="92" t="s">
        <v>343</v>
      </c>
      <c r="D108" s="296"/>
      <c r="E108" s="413"/>
      <c r="F108" s="437"/>
      <c r="G108" s="337" t="s">
        <v>344</v>
      </c>
      <c r="H108" s="486"/>
      <c r="I108" s="486"/>
      <c r="J108" s="486"/>
      <c r="K108" s="311"/>
      <c r="L108" s="304" t="b">
        <v>0</v>
      </c>
      <c r="M108" s="49"/>
      <c r="N108" s="46"/>
      <c r="O108" s="49"/>
      <c r="Q108" s="313"/>
      <c r="R108" s="313"/>
      <c r="S108" s="313"/>
      <c r="U108" s="313"/>
      <c r="V108" s="313"/>
      <c r="W108" s="313"/>
      <c r="Y108" s="313"/>
      <c r="Z108" s="313"/>
      <c r="AA108" s="313"/>
    </row>
    <row r="109" spans="2:27" ht="45">
      <c r="B109" s="421"/>
      <c r="C109" s="92" t="s">
        <v>346</v>
      </c>
      <c r="D109" s="296"/>
      <c r="E109" s="413"/>
      <c r="F109" s="437"/>
      <c r="G109" s="337" t="s">
        <v>344</v>
      </c>
      <c r="H109" s="486"/>
      <c r="I109" s="486"/>
      <c r="J109" s="486"/>
      <c r="K109" s="311"/>
      <c r="L109" s="304" t="b">
        <v>0</v>
      </c>
      <c r="M109" s="49"/>
      <c r="N109" s="46"/>
      <c r="O109" s="49"/>
      <c r="Q109" s="313"/>
      <c r="R109" s="313"/>
      <c r="S109" s="313"/>
      <c r="U109" s="313"/>
      <c r="V109" s="313"/>
      <c r="W109" s="313"/>
      <c r="Y109" s="313"/>
      <c r="Z109" s="313"/>
      <c r="AA109" s="313"/>
    </row>
    <row r="110" spans="2:27" ht="30">
      <c r="B110" s="421"/>
      <c r="C110" s="92" t="s">
        <v>348</v>
      </c>
      <c r="D110" s="296"/>
      <c r="E110" s="413"/>
      <c r="F110" s="437"/>
      <c r="G110" s="337" t="s">
        <v>344</v>
      </c>
      <c r="H110" s="486"/>
      <c r="I110" s="486"/>
      <c r="J110" s="486"/>
      <c r="K110" s="311"/>
      <c r="L110" s="304" t="b">
        <v>0</v>
      </c>
      <c r="M110" s="49"/>
      <c r="N110" s="46"/>
      <c r="O110" s="49"/>
      <c r="Q110" s="313"/>
      <c r="R110" s="313"/>
      <c r="S110" s="313"/>
      <c r="U110" s="313"/>
      <c r="V110" s="313"/>
      <c r="W110" s="313"/>
      <c r="Y110" s="313"/>
      <c r="Z110" s="313"/>
      <c r="AA110" s="313"/>
    </row>
    <row r="111" spans="2:27" ht="15.75">
      <c r="B111" s="421"/>
      <c r="C111" s="92" t="s">
        <v>350</v>
      </c>
      <c r="D111" s="296"/>
      <c r="E111" s="413"/>
      <c r="F111" s="437"/>
      <c r="G111" s="337" t="s">
        <v>351</v>
      </c>
      <c r="H111" s="486"/>
      <c r="I111" s="486"/>
      <c r="J111" s="486"/>
      <c r="K111" s="311"/>
      <c r="L111" s="304" t="b">
        <v>0</v>
      </c>
      <c r="M111" s="49"/>
      <c r="N111" s="46"/>
      <c r="O111" s="49"/>
      <c r="Q111" s="313"/>
      <c r="R111" s="313"/>
      <c r="S111" s="313"/>
      <c r="U111" s="313"/>
      <c r="V111" s="313"/>
      <c r="W111" s="313"/>
      <c r="Y111" s="313"/>
      <c r="Z111" s="313"/>
      <c r="AA111" s="313"/>
    </row>
    <row r="112" spans="2:27" ht="15.75">
      <c r="B112" s="421"/>
      <c r="C112" s="92" t="s">
        <v>353</v>
      </c>
      <c r="D112" s="296"/>
      <c r="E112" s="413"/>
      <c r="F112" s="437"/>
      <c r="G112" s="337" t="s">
        <v>351</v>
      </c>
      <c r="H112" s="486"/>
      <c r="I112" s="486"/>
      <c r="J112" s="486"/>
      <c r="K112" s="311"/>
      <c r="L112" s="304" t="b">
        <v>0</v>
      </c>
      <c r="M112" s="49"/>
      <c r="N112" s="46"/>
      <c r="O112" s="49"/>
      <c r="Q112" s="313"/>
      <c r="R112" s="313"/>
      <c r="S112" s="313"/>
      <c r="U112" s="313"/>
      <c r="V112" s="313"/>
      <c r="W112" s="313"/>
      <c r="Y112" s="313"/>
      <c r="Z112" s="313"/>
      <c r="AA112" s="313"/>
    </row>
    <row r="113" spans="2:27" ht="30">
      <c r="B113" s="421"/>
      <c r="C113" s="92" t="s">
        <v>355</v>
      </c>
      <c r="D113" s="296"/>
      <c r="E113" s="413"/>
      <c r="F113" s="437"/>
      <c r="G113" s="337" t="s">
        <v>344</v>
      </c>
      <c r="H113" s="486"/>
      <c r="I113" s="486"/>
      <c r="J113" s="486"/>
      <c r="K113" s="311"/>
      <c r="L113" s="304" t="b">
        <v>0</v>
      </c>
      <c r="M113" s="49"/>
      <c r="N113" s="46"/>
      <c r="O113" s="49"/>
      <c r="Q113" s="313"/>
      <c r="R113" s="313"/>
      <c r="S113" s="313"/>
      <c r="U113" s="313"/>
      <c r="V113" s="313"/>
      <c r="W113" s="313"/>
      <c r="Y113" s="313"/>
      <c r="Z113" s="313"/>
      <c r="AA113" s="313"/>
    </row>
    <row r="114" spans="2:27" ht="15.75">
      <c r="B114" s="421"/>
      <c r="C114" s="92" t="s">
        <v>357</v>
      </c>
      <c r="D114" s="296"/>
      <c r="E114" s="413"/>
      <c r="F114" s="437"/>
      <c r="G114" s="337" t="s">
        <v>351</v>
      </c>
      <c r="H114" s="486"/>
      <c r="I114" s="486"/>
      <c r="J114" s="486"/>
      <c r="K114" s="311"/>
      <c r="L114" s="304" t="b">
        <v>0</v>
      </c>
      <c r="M114" s="49"/>
      <c r="N114" s="46"/>
      <c r="O114" s="49"/>
      <c r="Q114" s="313"/>
      <c r="R114" s="313"/>
      <c r="S114" s="313"/>
      <c r="U114" s="313"/>
      <c r="V114" s="313"/>
      <c r="W114" s="313"/>
      <c r="Y114" s="313"/>
      <c r="Z114" s="313"/>
      <c r="AA114" s="313"/>
    </row>
    <row r="115" spans="2:27" ht="15.75">
      <c r="B115" s="421"/>
      <c r="C115" s="92" t="s">
        <v>359</v>
      </c>
      <c r="D115" s="296"/>
      <c r="E115" s="413"/>
      <c r="F115" s="437"/>
      <c r="G115" s="337" t="s">
        <v>351</v>
      </c>
      <c r="H115" s="486"/>
      <c r="I115" s="486"/>
      <c r="J115" s="486"/>
      <c r="K115" s="311"/>
      <c r="L115" s="304" t="b">
        <v>0</v>
      </c>
      <c r="M115" s="49"/>
      <c r="N115" s="46"/>
      <c r="O115" s="49"/>
      <c r="Q115" s="313"/>
      <c r="R115" s="313"/>
      <c r="S115" s="313"/>
      <c r="U115" s="313"/>
      <c r="V115" s="313"/>
      <c r="W115" s="313"/>
      <c r="Y115" s="313"/>
      <c r="Z115" s="313"/>
      <c r="AA115" s="313"/>
    </row>
    <row r="116" spans="2:27" ht="15.75">
      <c r="B116" s="421"/>
      <c r="C116" s="92" t="s">
        <v>361</v>
      </c>
      <c r="D116" s="296"/>
      <c r="E116" s="413"/>
      <c r="F116" s="437"/>
      <c r="G116" s="337" t="s">
        <v>344</v>
      </c>
      <c r="H116" s="486"/>
      <c r="I116" s="486"/>
      <c r="J116" s="486"/>
      <c r="K116" s="311"/>
      <c r="L116" s="304" t="b">
        <v>0</v>
      </c>
      <c r="M116" s="49"/>
      <c r="N116" s="46"/>
      <c r="O116" s="49"/>
      <c r="Q116" s="313"/>
      <c r="R116" s="313"/>
      <c r="S116" s="313"/>
      <c r="U116" s="313"/>
      <c r="V116" s="313"/>
      <c r="W116" s="313"/>
      <c r="Y116" s="313"/>
      <c r="Z116" s="313"/>
      <c r="AA116" s="313"/>
    </row>
    <row r="117" spans="2:27" ht="15.75">
      <c r="B117" s="421"/>
      <c r="C117" s="92" t="s">
        <v>363</v>
      </c>
      <c r="D117" s="296"/>
      <c r="E117" s="413"/>
      <c r="F117" s="437"/>
      <c r="G117" s="337" t="s">
        <v>344</v>
      </c>
      <c r="H117" s="486"/>
      <c r="I117" s="486"/>
      <c r="J117" s="486"/>
      <c r="K117" s="311"/>
      <c r="L117" s="304" t="b">
        <v>0</v>
      </c>
      <c r="M117" s="49"/>
      <c r="N117" s="46"/>
      <c r="O117" s="49"/>
      <c r="Q117" s="313"/>
      <c r="R117" s="313"/>
      <c r="S117" s="313"/>
      <c r="U117" s="313"/>
      <c r="V117" s="313"/>
      <c r="W117" s="313"/>
      <c r="Y117" s="313"/>
      <c r="Z117" s="313"/>
      <c r="AA117" s="313"/>
    </row>
    <row r="118" spans="2:27" ht="15.75">
      <c r="B118" s="421"/>
      <c r="C118" s="92" t="s">
        <v>365</v>
      </c>
      <c r="D118" s="296"/>
      <c r="E118" s="413"/>
      <c r="F118" s="437"/>
      <c r="G118" s="337" t="s">
        <v>351</v>
      </c>
      <c r="H118" s="486"/>
      <c r="I118" s="486"/>
      <c r="J118" s="486"/>
      <c r="K118" s="311"/>
      <c r="L118" s="304" t="b">
        <v>0</v>
      </c>
      <c r="M118" s="49"/>
      <c r="N118" s="46"/>
      <c r="O118" s="49"/>
      <c r="Q118" s="313"/>
      <c r="R118" s="313"/>
      <c r="S118" s="313"/>
      <c r="U118" s="313"/>
      <c r="V118" s="313"/>
      <c r="W118" s="313"/>
      <c r="Y118" s="313"/>
      <c r="Z118" s="313"/>
      <c r="AA118" s="313"/>
    </row>
    <row r="119" spans="2:27" ht="45">
      <c r="B119" s="421"/>
      <c r="C119" s="92" t="s">
        <v>367</v>
      </c>
      <c r="D119" s="296"/>
      <c r="E119" s="413"/>
      <c r="F119" s="437"/>
      <c r="G119" s="337" t="s">
        <v>368</v>
      </c>
      <c r="H119" s="486"/>
      <c r="I119" s="486"/>
      <c r="J119" s="486"/>
      <c r="K119" s="311"/>
      <c r="L119" s="304" t="b">
        <v>0</v>
      </c>
      <c r="M119" s="49"/>
      <c r="N119" s="46"/>
      <c r="O119" s="49"/>
      <c r="Q119" s="313"/>
      <c r="R119" s="313"/>
      <c r="S119" s="313"/>
      <c r="U119" s="313"/>
      <c r="V119" s="313"/>
      <c r="W119" s="313"/>
      <c r="Y119" s="313"/>
      <c r="Z119" s="313"/>
      <c r="AA119" s="313"/>
    </row>
    <row r="120" spans="2:27" ht="30">
      <c r="B120" s="421"/>
      <c r="C120" s="92" t="s">
        <v>370</v>
      </c>
      <c r="D120" s="296"/>
      <c r="E120" s="413"/>
      <c r="F120" s="437"/>
      <c r="G120" s="337" t="s">
        <v>344</v>
      </c>
      <c r="H120" s="486"/>
      <c r="I120" s="486"/>
      <c r="J120" s="486"/>
      <c r="K120" s="75"/>
      <c r="L120" s="304" t="b">
        <v>0</v>
      </c>
      <c r="M120" s="49"/>
      <c r="N120" s="46"/>
      <c r="O120" s="49"/>
      <c r="Q120" s="313"/>
      <c r="R120" s="313"/>
      <c r="S120" s="313"/>
      <c r="U120" s="313"/>
      <c r="V120" s="313"/>
      <c r="W120" s="313"/>
      <c r="Y120" s="313"/>
      <c r="Z120" s="313"/>
      <c r="AA120" s="313"/>
    </row>
    <row r="121" spans="2:27" s="45" customFormat="1" ht="30">
      <c r="B121" s="421"/>
      <c r="C121" s="361" t="s">
        <v>372</v>
      </c>
      <c r="D121" s="296"/>
      <c r="E121" s="413"/>
      <c r="F121" s="437"/>
      <c r="G121" s="337" t="s">
        <v>351</v>
      </c>
      <c r="H121" s="486"/>
      <c r="I121" s="486"/>
      <c r="J121" s="486"/>
      <c r="K121" s="311"/>
      <c r="L121" s="304" t="b">
        <v>0</v>
      </c>
      <c r="M121" s="46"/>
      <c r="N121" s="46"/>
      <c r="O121" s="46"/>
      <c r="Q121" s="313"/>
      <c r="R121" s="313"/>
      <c r="S121" s="313"/>
      <c r="U121" s="353"/>
      <c r="V121" s="353"/>
      <c r="W121" s="353"/>
      <c r="Y121" s="353"/>
      <c r="Z121" s="353"/>
      <c r="AA121" s="353"/>
    </row>
    <row r="122" spans="2:27" ht="30">
      <c r="B122" s="421"/>
      <c r="C122" s="92" t="s">
        <v>374</v>
      </c>
      <c r="D122" s="296"/>
      <c r="E122" s="413"/>
      <c r="F122" s="437"/>
      <c r="G122" s="337" t="s">
        <v>344</v>
      </c>
      <c r="H122" s="486"/>
      <c r="I122" s="486"/>
      <c r="J122" s="486"/>
      <c r="L122" s="15" t="b">
        <v>0</v>
      </c>
      <c r="M122" s="49"/>
      <c r="N122" s="49"/>
      <c r="O122" s="49"/>
      <c r="Q122" s="313"/>
      <c r="R122" s="313"/>
      <c r="S122" s="313"/>
      <c r="U122" s="313"/>
      <c r="V122" s="313"/>
      <c r="W122" s="313"/>
      <c r="Y122" s="313"/>
      <c r="Z122" s="313"/>
      <c r="AA122" s="313"/>
    </row>
    <row r="123" spans="2:27" ht="30">
      <c r="B123" s="421"/>
      <c r="C123" s="77" t="s">
        <v>376</v>
      </c>
      <c r="D123" s="296"/>
      <c r="E123" s="413"/>
      <c r="F123" s="437"/>
      <c r="G123" s="337" t="s">
        <v>351</v>
      </c>
      <c r="H123" s="486"/>
      <c r="I123" s="486"/>
      <c r="J123" s="486"/>
      <c r="L123" s="15" t="b">
        <v>0</v>
      </c>
      <c r="M123" s="49"/>
      <c r="N123" s="49"/>
      <c r="O123" s="49"/>
      <c r="Q123" s="313"/>
      <c r="R123" s="313"/>
      <c r="S123" s="313"/>
      <c r="U123" s="313"/>
      <c r="V123" s="313"/>
      <c r="W123" s="313"/>
      <c r="Y123" s="313"/>
      <c r="Z123" s="313"/>
      <c r="AA123" s="313"/>
    </row>
    <row r="124" spans="2:27">
      <c r="B124" s="421"/>
      <c r="C124" s="77" t="s">
        <v>378</v>
      </c>
      <c r="D124" s="296"/>
      <c r="E124" s="413"/>
      <c r="F124" s="437"/>
      <c r="G124" s="337" t="s">
        <v>368</v>
      </c>
      <c r="H124" s="486"/>
      <c r="I124" s="486"/>
      <c r="J124" s="486"/>
      <c r="L124" s="15" t="b">
        <v>0</v>
      </c>
      <c r="M124" s="49"/>
      <c r="N124" s="49"/>
      <c r="O124" s="49"/>
      <c r="Q124" s="313"/>
      <c r="R124" s="313"/>
      <c r="S124" s="313"/>
      <c r="U124" s="313"/>
      <c r="V124" s="313"/>
      <c r="W124" s="313"/>
      <c r="Y124" s="313"/>
      <c r="Z124" s="313"/>
      <c r="AA124" s="313"/>
    </row>
    <row r="125" spans="2:27">
      <c r="B125" s="421"/>
      <c r="C125" s="77" t="s">
        <v>380</v>
      </c>
      <c r="D125" s="296"/>
      <c r="E125" s="413"/>
      <c r="F125" s="437"/>
      <c r="G125" s="337" t="s">
        <v>344</v>
      </c>
      <c r="H125" s="486"/>
      <c r="I125" s="486"/>
      <c r="J125" s="486"/>
      <c r="L125" s="15" t="b">
        <v>0</v>
      </c>
      <c r="M125" s="49"/>
      <c r="N125" s="49"/>
      <c r="O125" s="49"/>
      <c r="Q125" s="313"/>
      <c r="R125" s="313"/>
      <c r="S125" s="313"/>
      <c r="U125" s="313"/>
      <c r="V125" s="313"/>
      <c r="W125" s="313"/>
      <c r="Y125" s="313"/>
      <c r="Z125" s="313"/>
      <c r="AA125" s="313"/>
    </row>
    <row r="126" spans="2:27" ht="30">
      <c r="B126" s="421"/>
      <c r="C126" s="77" t="s">
        <v>382</v>
      </c>
      <c r="D126" s="296"/>
      <c r="E126" s="413"/>
      <c r="F126" s="437"/>
      <c r="G126" s="337" t="s">
        <v>368</v>
      </c>
      <c r="H126" s="486"/>
      <c r="I126" s="486"/>
      <c r="J126" s="486"/>
      <c r="L126" s="15" t="b">
        <v>0</v>
      </c>
      <c r="M126" s="49"/>
      <c r="N126" s="49"/>
      <c r="O126" s="49"/>
      <c r="Q126" s="313"/>
      <c r="R126" s="313"/>
      <c r="S126" s="313"/>
      <c r="U126" s="313"/>
      <c r="V126" s="313"/>
      <c r="W126" s="313"/>
      <c r="Y126" s="313"/>
      <c r="Z126" s="313"/>
      <c r="AA126" s="313"/>
    </row>
    <row r="127" spans="2:27">
      <c r="B127" s="421"/>
      <c r="C127" s="77" t="s">
        <v>384</v>
      </c>
      <c r="D127" s="296"/>
      <c r="E127" s="413"/>
      <c r="F127" s="437"/>
      <c r="G127" s="337" t="s">
        <v>368</v>
      </c>
      <c r="H127" s="486"/>
      <c r="I127" s="486"/>
      <c r="J127" s="486"/>
      <c r="L127" s="15" t="b">
        <v>0</v>
      </c>
      <c r="M127" s="49"/>
      <c r="N127" s="49"/>
      <c r="O127" s="49"/>
      <c r="Q127" s="313"/>
      <c r="R127" s="313"/>
      <c r="S127" s="313"/>
      <c r="U127" s="313"/>
      <c r="V127" s="313"/>
      <c r="W127" s="313"/>
      <c r="Y127" s="313"/>
      <c r="Z127" s="313"/>
      <c r="AA127" s="313"/>
    </row>
    <row r="128" spans="2:27">
      <c r="B128" s="421"/>
      <c r="C128" s="77" t="s">
        <v>386</v>
      </c>
      <c r="D128" s="296"/>
      <c r="E128" s="413"/>
      <c r="F128" s="437"/>
      <c r="G128" s="337" t="s">
        <v>368</v>
      </c>
      <c r="H128" s="486"/>
      <c r="I128" s="486"/>
      <c r="J128" s="486"/>
      <c r="L128" s="15" t="b">
        <v>0</v>
      </c>
      <c r="M128" s="49"/>
      <c r="N128" s="49"/>
      <c r="O128" s="49"/>
      <c r="Q128" s="313"/>
      <c r="R128" s="313"/>
      <c r="S128" s="313"/>
      <c r="U128" s="313"/>
      <c r="V128" s="313"/>
      <c r="W128" s="313"/>
      <c r="Y128" s="313"/>
      <c r="Z128" s="313"/>
      <c r="AA128" s="313"/>
    </row>
    <row r="129" spans="2:27" ht="30">
      <c r="B129" s="421"/>
      <c r="C129" s="77" t="s">
        <v>388</v>
      </c>
      <c r="D129" s="296"/>
      <c r="E129" s="413"/>
      <c r="F129" s="437"/>
      <c r="G129" s="337" t="s">
        <v>351</v>
      </c>
      <c r="H129" s="486"/>
      <c r="I129" s="486"/>
      <c r="J129" s="486"/>
      <c r="L129" s="15" t="b">
        <v>0</v>
      </c>
      <c r="M129" s="49"/>
      <c r="N129" s="49"/>
      <c r="O129" s="49"/>
      <c r="Q129" s="313"/>
      <c r="R129" s="313"/>
      <c r="S129" s="313"/>
      <c r="U129" s="313"/>
      <c r="V129" s="313"/>
      <c r="W129" s="313"/>
      <c r="Y129" s="313"/>
      <c r="Z129" s="313"/>
      <c r="AA129" s="313"/>
    </row>
    <row r="130" spans="2:27">
      <c r="B130" s="421"/>
      <c r="C130" s="77" t="s">
        <v>390</v>
      </c>
      <c r="D130" s="296"/>
      <c r="E130" s="413"/>
      <c r="F130" s="437"/>
      <c r="G130" s="337" t="s">
        <v>351</v>
      </c>
      <c r="H130" s="486"/>
      <c r="I130" s="486"/>
      <c r="J130" s="486"/>
      <c r="L130" s="15" t="b">
        <v>0</v>
      </c>
      <c r="M130" s="49"/>
      <c r="N130" s="49"/>
      <c r="O130" s="49"/>
      <c r="Q130" s="313"/>
      <c r="R130" s="313"/>
      <c r="S130" s="313"/>
      <c r="U130" s="313"/>
      <c r="V130" s="313"/>
      <c r="W130" s="313"/>
      <c r="Y130" s="313"/>
      <c r="Z130" s="313"/>
      <c r="AA130" s="313"/>
    </row>
    <row r="131" spans="2:27" ht="30">
      <c r="B131" s="421"/>
      <c r="C131" s="77" t="s">
        <v>392</v>
      </c>
      <c r="D131" s="296"/>
      <c r="E131" s="413"/>
      <c r="F131" s="437"/>
      <c r="G131" s="337" t="s">
        <v>368</v>
      </c>
      <c r="H131" s="486"/>
      <c r="I131" s="486"/>
      <c r="J131" s="486"/>
      <c r="L131" s="15" t="b">
        <v>0</v>
      </c>
      <c r="M131" s="49"/>
      <c r="N131" s="49"/>
      <c r="O131" s="49"/>
      <c r="Q131" s="313"/>
      <c r="R131" s="313"/>
      <c r="S131" s="313"/>
      <c r="U131" s="313"/>
      <c r="V131" s="313"/>
      <c r="W131" s="313"/>
      <c r="Y131" s="313"/>
      <c r="Z131" s="313"/>
      <c r="AA131" s="313"/>
    </row>
    <row r="132" spans="2:27">
      <c r="B132" s="422"/>
      <c r="C132" s="92" t="s">
        <v>394</v>
      </c>
      <c r="D132" s="296"/>
      <c r="E132" s="413"/>
      <c r="F132" s="437"/>
      <c r="G132" s="337" t="s">
        <v>759</v>
      </c>
      <c r="H132" s="486"/>
      <c r="I132" s="486"/>
      <c r="J132" s="486"/>
      <c r="L132" s="15" t="b">
        <v>0</v>
      </c>
      <c r="M132" s="49"/>
      <c r="N132" s="49"/>
      <c r="O132" s="49"/>
      <c r="Q132" s="313"/>
      <c r="R132" s="313"/>
      <c r="S132" s="313"/>
      <c r="U132" s="313"/>
      <c r="V132" s="313"/>
      <c r="W132" s="313"/>
      <c r="Y132" s="313"/>
      <c r="Z132" s="313"/>
      <c r="AA132" s="313"/>
    </row>
    <row r="133" spans="2:27">
      <c r="B133" s="322"/>
      <c r="C133" s="614" t="s">
        <v>424</v>
      </c>
      <c r="D133" s="583"/>
      <c r="E133" s="583"/>
      <c r="F133" s="583"/>
      <c r="G133" s="583"/>
      <c r="H133" s="583"/>
      <c r="I133" s="583"/>
      <c r="J133" s="583"/>
      <c r="K133" s="75"/>
      <c r="L133" s="611"/>
      <c r="M133" s="612"/>
      <c r="N133" s="612"/>
      <c r="O133" s="613"/>
      <c r="Q133" s="313"/>
      <c r="R133" s="313"/>
      <c r="S133" s="313"/>
      <c r="U133" s="313"/>
      <c r="V133" s="313"/>
      <c r="W133" s="313"/>
      <c r="Y133" s="313"/>
      <c r="Z133" s="313"/>
      <c r="AA133" s="313"/>
    </row>
    <row r="134" spans="2:27" ht="30">
      <c r="B134" s="399">
        <v>15</v>
      </c>
      <c r="C134" s="92" t="s">
        <v>425</v>
      </c>
      <c r="D134" s="354" t="s">
        <v>190</v>
      </c>
      <c r="E134" s="486"/>
      <c r="F134" s="486"/>
      <c r="G134" s="486"/>
      <c r="H134" s="486"/>
      <c r="I134" s="486"/>
      <c r="J134" s="486"/>
      <c r="K134" s="311"/>
      <c r="L134" s="74"/>
      <c r="M134" s="49"/>
      <c r="N134" s="46" t="s">
        <v>426</v>
      </c>
      <c r="O134" s="49"/>
      <c r="Q134" s="313">
        <f t="shared" ref="Q134" si="2">IF(D134="Yes/No",1,0)</f>
        <v>1</v>
      </c>
      <c r="R134" s="313" t="s">
        <v>280</v>
      </c>
      <c r="S134" s="313" t="s">
        <v>287</v>
      </c>
      <c r="U134" s="313"/>
      <c r="V134" s="313"/>
      <c r="W134" s="313"/>
      <c r="Y134" s="313"/>
      <c r="Z134" s="313"/>
      <c r="AA134" s="313"/>
    </row>
    <row r="135" spans="2:27" ht="15.75">
      <c r="B135" s="399"/>
      <c r="C135" s="92" t="s">
        <v>427</v>
      </c>
      <c r="D135" s="413"/>
      <c r="E135" s="442"/>
      <c r="F135" s="442"/>
      <c r="G135" s="442"/>
      <c r="H135" s="442"/>
      <c r="I135" s="442"/>
      <c r="J135" s="437"/>
      <c r="K135" s="311"/>
      <c r="L135" s="74"/>
      <c r="M135" s="49"/>
      <c r="N135" s="46" t="s">
        <v>428</v>
      </c>
      <c r="O135" s="49"/>
      <c r="Q135" s="313">
        <f t="shared" ref="Q135" si="3">IF(D135="",1,"0")</f>
        <v>1</v>
      </c>
      <c r="R135" s="313" t="s">
        <v>311</v>
      </c>
      <c r="S135" s="313" t="s">
        <v>281</v>
      </c>
      <c r="U135" s="313"/>
      <c r="V135" s="313"/>
      <c r="W135" s="313"/>
      <c r="Y135" s="313"/>
      <c r="Z135" s="313"/>
      <c r="AA135" s="313"/>
    </row>
    <row r="136" spans="2:27" ht="30">
      <c r="B136" s="399"/>
      <c r="C136" s="92" t="s">
        <v>429</v>
      </c>
      <c r="D136" s="354" t="s">
        <v>190</v>
      </c>
      <c r="E136" s="486"/>
      <c r="F136" s="486"/>
      <c r="G136" s="486"/>
      <c r="H136" s="486"/>
      <c r="I136" s="486"/>
      <c r="J136" s="486"/>
      <c r="K136" s="75"/>
      <c r="L136" s="74"/>
      <c r="M136" s="49"/>
      <c r="N136" s="46" t="s">
        <v>430</v>
      </c>
      <c r="O136" s="49"/>
      <c r="Q136" s="313">
        <f t="shared" ref="Q136" si="4">IF(D136="Yes/No",1,0)</f>
        <v>1</v>
      </c>
      <c r="R136" s="313" t="s">
        <v>280</v>
      </c>
      <c r="S136" s="313" t="s">
        <v>287</v>
      </c>
      <c r="U136" s="313"/>
      <c r="V136" s="313"/>
      <c r="W136" s="313"/>
      <c r="Y136" s="313"/>
      <c r="Z136" s="313"/>
      <c r="AA136" s="313"/>
    </row>
    <row r="137" spans="2:27" ht="60">
      <c r="B137" s="399"/>
      <c r="C137" s="92" t="s">
        <v>431</v>
      </c>
      <c r="D137" s="413"/>
      <c r="E137" s="442"/>
      <c r="F137" s="442"/>
      <c r="G137" s="442"/>
      <c r="H137" s="442"/>
      <c r="I137" s="442"/>
      <c r="J137" s="437"/>
      <c r="K137" s="75"/>
      <c r="L137" s="74"/>
      <c r="M137" s="49"/>
      <c r="N137" s="46" t="s">
        <v>432</v>
      </c>
      <c r="O137" s="49"/>
      <c r="Q137" s="313">
        <f t="shared" ref="Q137" si="5">IF(D137="",1,"0")</f>
        <v>1</v>
      </c>
      <c r="R137" s="313" t="s">
        <v>311</v>
      </c>
      <c r="S137" s="313" t="s">
        <v>281</v>
      </c>
      <c r="U137" s="313"/>
      <c r="V137" s="313"/>
      <c r="W137" s="313"/>
      <c r="Y137" s="313"/>
      <c r="Z137" s="313"/>
      <c r="AA137" s="313"/>
    </row>
    <row r="138" spans="2:27" s="45" customFormat="1" ht="30">
      <c r="B138" s="399"/>
      <c r="C138" s="361" t="s">
        <v>433</v>
      </c>
      <c r="D138" s="354" t="s">
        <v>190</v>
      </c>
      <c r="E138" s="486"/>
      <c r="F138" s="486"/>
      <c r="G138" s="486"/>
      <c r="H138" s="486"/>
      <c r="I138" s="486"/>
      <c r="J138" s="486"/>
      <c r="K138" s="311"/>
      <c r="L138" s="74"/>
      <c r="M138" s="46"/>
      <c r="N138" s="46" t="s">
        <v>434</v>
      </c>
      <c r="O138" s="46"/>
      <c r="Q138" s="313">
        <f t="shared" ref="Q138" si="6">IF(D138="Yes/No",1,0)</f>
        <v>1</v>
      </c>
      <c r="R138" s="313" t="s">
        <v>280</v>
      </c>
      <c r="S138" s="313" t="s">
        <v>287</v>
      </c>
      <c r="U138" s="353"/>
      <c r="V138" s="353"/>
      <c r="W138" s="353"/>
      <c r="Y138" s="353"/>
      <c r="Z138" s="353"/>
      <c r="AA138" s="353"/>
    </row>
    <row r="139" spans="2:27" ht="60">
      <c r="B139" s="399"/>
      <c r="C139" s="92" t="s">
        <v>435</v>
      </c>
      <c r="D139" s="413"/>
      <c r="E139" s="442"/>
      <c r="F139" s="442"/>
      <c r="G139" s="442"/>
      <c r="H139" s="442"/>
      <c r="I139" s="442"/>
      <c r="J139" s="437"/>
      <c r="L139" s="49"/>
      <c r="M139" s="49"/>
      <c r="N139" s="46" t="s">
        <v>436</v>
      </c>
      <c r="O139" s="49"/>
      <c r="Q139" s="313">
        <f t="shared" ref="Q139" si="7">IF(D139="",1,"0")</f>
        <v>1</v>
      </c>
      <c r="R139" s="313" t="s">
        <v>311</v>
      </c>
      <c r="S139" s="313" t="s">
        <v>281</v>
      </c>
      <c r="U139" s="313"/>
      <c r="V139" s="313"/>
      <c r="W139" s="313"/>
      <c r="Y139" s="313"/>
      <c r="Z139" s="313"/>
      <c r="AA139" s="313"/>
    </row>
    <row r="140" spans="2:27" ht="30">
      <c r="B140" s="399"/>
      <c r="C140" s="92" t="s">
        <v>760</v>
      </c>
      <c r="D140" s="354" t="s">
        <v>190</v>
      </c>
      <c r="E140" s="486"/>
      <c r="F140" s="486"/>
      <c r="G140" s="486"/>
      <c r="H140" s="486"/>
      <c r="I140" s="486"/>
      <c r="J140" s="486"/>
      <c r="L140" s="49"/>
      <c r="M140" s="49"/>
      <c r="N140" s="46" t="s">
        <v>438</v>
      </c>
      <c r="O140" s="49"/>
      <c r="Q140" s="313">
        <f t="shared" ref="Q140" si="8">IF(D140="Yes/No",1,0)</f>
        <v>1</v>
      </c>
      <c r="R140" s="313" t="s">
        <v>280</v>
      </c>
      <c r="S140" s="313" t="s">
        <v>287</v>
      </c>
      <c r="U140" s="313"/>
      <c r="V140" s="313"/>
      <c r="W140" s="313"/>
      <c r="Y140" s="313"/>
      <c r="Z140" s="313"/>
      <c r="AA140" s="313"/>
    </row>
    <row r="141" spans="2:27" ht="60">
      <c r="B141" s="399"/>
      <c r="C141" s="92" t="s">
        <v>439</v>
      </c>
      <c r="D141" s="413"/>
      <c r="E141" s="442"/>
      <c r="F141" s="442"/>
      <c r="G141" s="442"/>
      <c r="H141" s="442"/>
      <c r="I141" s="442"/>
      <c r="J141" s="437"/>
      <c r="L141" s="49"/>
      <c r="M141" s="49"/>
      <c r="N141" s="46" t="s">
        <v>440</v>
      </c>
      <c r="O141" s="49"/>
      <c r="Q141" s="313">
        <f t="shared" ref="Q141" si="9">IF(D141="",1,"0")</f>
        <v>1</v>
      </c>
      <c r="R141" s="313" t="s">
        <v>311</v>
      </c>
      <c r="S141" s="313" t="s">
        <v>281</v>
      </c>
      <c r="U141" s="313"/>
      <c r="V141" s="313"/>
      <c r="W141" s="313"/>
      <c r="Y141" s="313"/>
      <c r="Z141" s="313"/>
      <c r="AA141" s="313"/>
    </row>
    <row r="142" spans="2:27" ht="30">
      <c r="B142" s="399"/>
      <c r="C142" s="92" t="s">
        <v>441</v>
      </c>
      <c r="D142" s="354" t="s">
        <v>190</v>
      </c>
      <c r="E142" s="486"/>
      <c r="F142" s="486"/>
      <c r="G142" s="486"/>
      <c r="H142" s="486"/>
      <c r="I142" s="486"/>
      <c r="J142" s="486"/>
      <c r="L142" s="49"/>
      <c r="M142" s="49"/>
      <c r="N142" s="46" t="s">
        <v>442</v>
      </c>
      <c r="O142" s="49"/>
      <c r="Q142" s="313">
        <f t="shared" ref="Q142" si="10">IF(D142="Yes/No",1,0)</f>
        <v>1</v>
      </c>
      <c r="R142" s="313" t="s">
        <v>280</v>
      </c>
      <c r="S142" s="313" t="s">
        <v>287</v>
      </c>
      <c r="U142" s="313"/>
      <c r="V142" s="313"/>
      <c r="W142" s="313"/>
      <c r="Y142" s="313"/>
      <c r="Z142" s="313"/>
      <c r="AA142" s="313"/>
    </row>
    <row r="143" spans="2:27" ht="60">
      <c r="B143" s="399"/>
      <c r="C143" s="92" t="s">
        <v>443</v>
      </c>
      <c r="D143" s="413"/>
      <c r="E143" s="442"/>
      <c r="F143" s="442"/>
      <c r="G143" s="442"/>
      <c r="H143" s="442"/>
      <c r="I143" s="442"/>
      <c r="J143" s="437"/>
      <c r="L143" s="49"/>
      <c r="M143" s="49"/>
      <c r="N143" s="46" t="s">
        <v>444</v>
      </c>
      <c r="O143" s="49"/>
      <c r="Q143" s="313">
        <f t="shared" ref="Q143" si="11">IF(D143="",1,"0")</f>
        <v>1</v>
      </c>
      <c r="R143" s="313" t="s">
        <v>311</v>
      </c>
      <c r="S143" s="313" t="s">
        <v>281</v>
      </c>
      <c r="U143" s="313"/>
      <c r="V143" s="313"/>
      <c r="W143" s="313"/>
      <c r="Y143" s="313"/>
      <c r="Z143" s="313"/>
      <c r="AA143" s="313"/>
    </row>
    <row r="144" spans="2:27" ht="30">
      <c r="B144" s="399"/>
      <c r="C144" s="58" t="s">
        <v>445</v>
      </c>
      <c r="D144" s="354" t="s">
        <v>190</v>
      </c>
      <c r="E144" s="486"/>
      <c r="F144" s="486"/>
      <c r="G144" s="486"/>
      <c r="H144" s="486"/>
      <c r="I144" s="486"/>
      <c r="J144" s="486"/>
      <c r="L144" s="49"/>
      <c r="M144" s="49"/>
      <c r="N144" s="46" t="s">
        <v>446</v>
      </c>
      <c r="O144" s="49"/>
      <c r="Q144" s="313">
        <f t="shared" ref="Q144" si="12">IF(D144="Yes/No",1,0)</f>
        <v>1</v>
      </c>
      <c r="R144" s="313" t="s">
        <v>280</v>
      </c>
      <c r="S144" s="313" t="s">
        <v>287</v>
      </c>
      <c r="U144" s="313"/>
      <c r="V144" s="313"/>
      <c r="W144" s="313"/>
      <c r="Y144" s="313"/>
      <c r="Z144" s="313"/>
      <c r="AA144" s="313"/>
    </row>
    <row r="145" spans="2:27" ht="60">
      <c r="B145" s="399"/>
      <c r="C145" s="58" t="s">
        <v>447</v>
      </c>
      <c r="D145" s="505"/>
      <c r="E145" s="505"/>
      <c r="F145" s="505"/>
      <c r="G145" s="505"/>
      <c r="H145" s="505"/>
      <c r="I145" s="505"/>
      <c r="J145" s="505"/>
      <c r="L145" s="49"/>
      <c r="M145" s="49"/>
      <c r="N145" s="46" t="s">
        <v>448</v>
      </c>
      <c r="O145" s="49"/>
      <c r="Q145" s="313">
        <f t="shared" ref="Q145" si="13">IF(D145="",1,"0")</f>
        <v>1</v>
      </c>
      <c r="R145" s="313" t="s">
        <v>311</v>
      </c>
      <c r="S145" s="313" t="s">
        <v>281</v>
      </c>
      <c r="U145" s="313"/>
      <c r="V145" s="313"/>
      <c r="W145" s="313"/>
      <c r="Y145" s="313"/>
      <c r="Z145" s="313"/>
      <c r="AA145" s="313"/>
    </row>
    <row r="146" spans="2:27" s="45" customFormat="1" ht="15.75">
      <c r="C146" s="581" t="s">
        <v>320</v>
      </c>
      <c r="D146" s="582"/>
      <c r="E146" s="582"/>
      <c r="F146" s="582"/>
      <c r="G146" s="582"/>
      <c r="H146" s="582"/>
      <c r="I146" s="582"/>
      <c r="J146" s="582"/>
      <c r="K146" s="311"/>
      <c r="L146" s="317"/>
      <c r="M146" s="318"/>
      <c r="N146" s="318"/>
      <c r="O146" s="319"/>
      <c r="Q146" s="353"/>
      <c r="R146" s="353"/>
      <c r="S146" s="353"/>
      <c r="U146" s="353"/>
      <c r="V146" s="353"/>
      <c r="W146" s="353"/>
      <c r="Y146" s="353"/>
      <c r="Z146" s="353"/>
      <c r="AA146" s="353"/>
    </row>
    <row r="147" spans="2:27" ht="30" customHeight="1">
      <c r="B147" s="399">
        <v>16</v>
      </c>
      <c r="C147" s="58" t="s">
        <v>321</v>
      </c>
      <c r="D147" s="354" t="s">
        <v>190</v>
      </c>
      <c r="E147" s="486"/>
      <c r="F147" s="486"/>
      <c r="G147" s="486"/>
      <c r="H147" s="486"/>
      <c r="I147" s="486"/>
      <c r="J147" s="486"/>
      <c r="K147" s="311"/>
      <c r="L147" s="74"/>
      <c r="M147" s="49"/>
      <c r="N147" s="49" t="s">
        <v>322</v>
      </c>
      <c r="O147" s="49"/>
      <c r="Q147" s="313">
        <f t="shared" ref="Q147" si="14">IF(D147="Yes/No",1,0)</f>
        <v>1</v>
      </c>
      <c r="R147" s="313" t="s">
        <v>280</v>
      </c>
      <c r="S147" s="313" t="s">
        <v>287</v>
      </c>
      <c r="U147" s="313"/>
      <c r="V147" s="313"/>
      <c r="W147" s="313"/>
      <c r="Y147" s="313"/>
      <c r="Z147" s="313"/>
      <c r="AA147" s="313"/>
    </row>
    <row r="148" spans="2:27" ht="30">
      <c r="B148" s="399"/>
      <c r="C148" s="58" t="s">
        <v>324</v>
      </c>
      <c r="D148" s="600"/>
      <c r="E148" s="600"/>
      <c r="F148" s="600"/>
      <c r="G148" s="600"/>
      <c r="H148" s="600"/>
      <c r="I148" s="600"/>
      <c r="J148" s="600"/>
      <c r="K148" s="75"/>
      <c r="L148" s="74"/>
      <c r="M148" s="49"/>
      <c r="N148" s="83" t="s">
        <v>325</v>
      </c>
      <c r="O148" s="49"/>
      <c r="Q148" s="313">
        <f t="shared" ref="Q148" si="15">IF(D148="",1,"0")</f>
        <v>1</v>
      </c>
      <c r="R148" s="313" t="s">
        <v>311</v>
      </c>
      <c r="S148" s="313" t="s">
        <v>281</v>
      </c>
      <c r="U148" s="313"/>
      <c r="V148" s="313"/>
      <c r="W148" s="313"/>
      <c r="Y148" s="313"/>
      <c r="Z148" s="313"/>
      <c r="AA148" s="313"/>
    </row>
    <row r="149" spans="2:27" ht="120">
      <c r="B149" s="420">
        <v>17</v>
      </c>
      <c r="C149" s="58" t="s">
        <v>326</v>
      </c>
      <c r="D149" s="413"/>
      <c r="E149" s="442"/>
      <c r="F149" s="442"/>
      <c r="G149" s="442"/>
      <c r="H149" s="442"/>
      <c r="I149" s="442"/>
      <c r="J149" s="437"/>
      <c r="K149" s="311"/>
      <c r="L149" s="74"/>
      <c r="M149" s="49"/>
      <c r="N149" s="83" t="s">
        <v>327</v>
      </c>
      <c r="O149" s="49"/>
      <c r="Q149" s="313">
        <f>IF(D149="",1,"0")</f>
        <v>1</v>
      </c>
      <c r="R149" s="313" t="s">
        <v>311</v>
      </c>
      <c r="S149" s="313" t="s">
        <v>281</v>
      </c>
      <c r="U149" s="313"/>
      <c r="V149" s="313"/>
      <c r="W149" s="313"/>
      <c r="Y149" s="313"/>
      <c r="Z149" s="313"/>
      <c r="AA149" s="313"/>
    </row>
    <row r="150" spans="2:27" ht="32.1" customHeight="1">
      <c r="B150" s="422"/>
      <c r="C150" s="293" t="s">
        <v>328</v>
      </c>
      <c r="D150" s="551"/>
      <c r="E150" s="552"/>
      <c r="F150" s="552"/>
      <c r="G150" s="552"/>
      <c r="H150" s="552"/>
      <c r="I150" s="552"/>
      <c r="J150" s="553"/>
      <c r="K150" s="75"/>
      <c r="L150" s="74"/>
      <c r="M150" s="49"/>
      <c r="N150" s="83"/>
      <c r="O150" s="49"/>
      <c r="Q150" s="313"/>
      <c r="R150" s="313"/>
      <c r="S150" s="313"/>
      <c r="U150" s="313"/>
      <c r="V150" s="313"/>
      <c r="W150" s="313"/>
      <c r="Y150" s="313"/>
      <c r="Z150" s="313"/>
      <c r="AA150" s="313"/>
    </row>
    <row r="151" spans="2:27" ht="45">
      <c r="B151" s="420">
        <v>18</v>
      </c>
      <c r="C151" s="58" t="s">
        <v>329</v>
      </c>
      <c r="D151" s="354" t="s">
        <v>190</v>
      </c>
      <c r="E151" s="486"/>
      <c r="F151" s="486"/>
      <c r="G151" s="486"/>
      <c r="H151" s="486"/>
      <c r="I151" s="486"/>
      <c r="J151" s="486"/>
      <c r="K151" s="311"/>
      <c r="L151" s="74"/>
      <c r="M151" s="49"/>
      <c r="N151" s="83" t="s">
        <v>330</v>
      </c>
      <c r="O151" s="49"/>
      <c r="Q151" s="313">
        <f t="shared" ref="Q151" si="16">IF(D151="Yes/No",1,0)</f>
        <v>1</v>
      </c>
      <c r="R151" s="313" t="s">
        <v>280</v>
      </c>
      <c r="S151" s="313" t="s">
        <v>287</v>
      </c>
      <c r="U151" s="313"/>
      <c r="V151" s="313"/>
      <c r="W151" s="313"/>
      <c r="Y151" s="313"/>
      <c r="Z151" s="313"/>
      <c r="AA151" s="313"/>
    </row>
    <row r="152" spans="2:27" ht="60.6" customHeight="1">
      <c r="B152" s="421"/>
      <c r="C152" s="358" t="s">
        <v>331</v>
      </c>
      <c r="D152" s="505"/>
      <c r="E152" s="505"/>
      <c r="F152" s="505"/>
      <c r="G152" s="505"/>
      <c r="H152" s="505"/>
      <c r="I152" s="505"/>
      <c r="J152" s="505"/>
      <c r="K152" s="75"/>
      <c r="L152" s="74"/>
      <c r="M152" s="49"/>
      <c r="N152" s="83" t="s">
        <v>332</v>
      </c>
      <c r="O152" s="49"/>
      <c r="Q152" s="313">
        <f t="shared" ref="Q152" si="17">IF(D152="",1,"0")</f>
        <v>1</v>
      </c>
      <c r="R152" s="313" t="s">
        <v>311</v>
      </c>
      <c r="S152" s="313" t="s">
        <v>281</v>
      </c>
      <c r="U152" s="313"/>
      <c r="V152" s="313"/>
      <c r="W152" s="313"/>
      <c r="Y152" s="313"/>
      <c r="Z152" s="313"/>
      <c r="AA152" s="313"/>
    </row>
    <row r="153" spans="2:27" ht="60">
      <c r="B153" s="421"/>
      <c r="C153" s="58" t="s">
        <v>333</v>
      </c>
      <c r="D153" s="413"/>
      <c r="E153" s="442"/>
      <c r="F153" s="442"/>
      <c r="G153" s="442"/>
      <c r="H153" s="442"/>
      <c r="I153" s="442"/>
      <c r="J153" s="437"/>
      <c r="K153" s="311"/>
      <c r="L153" s="74"/>
      <c r="M153" s="49"/>
      <c r="N153" s="83" t="s">
        <v>334</v>
      </c>
      <c r="O153" s="49"/>
      <c r="Q153" s="313">
        <f t="shared" ref="Q153" si="18">IF(D153="",1,"0")</f>
        <v>1</v>
      </c>
      <c r="R153" s="313" t="s">
        <v>311</v>
      </c>
      <c r="S153" s="313" t="s">
        <v>281</v>
      </c>
      <c r="U153" s="313"/>
      <c r="V153" s="313"/>
      <c r="W153" s="313"/>
      <c r="Y153" s="313"/>
      <c r="Z153" s="313"/>
      <c r="AA153" s="313"/>
    </row>
    <row r="154" spans="2:27" ht="58.35" customHeight="1">
      <c r="B154" s="421"/>
      <c r="C154" s="358" t="s">
        <v>335</v>
      </c>
      <c r="D154" s="505"/>
      <c r="E154" s="505"/>
      <c r="F154" s="505"/>
      <c r="G154" s="505"/>
      <c r="H154" s="505"/>
      <c r="I154" s="505"/>
      <c r="J154" s="505"/>
      <c r="K154" s="75"/>
      <c r="L154" s="74"/>
      <c r="M154" s="49"/>
      <c r="N154" s="83" t="s">
        <v>336</v>
      </c>
      <c r="O154" s="49"/>
      <c r="Q154" s="313">
        <f t="shared" ref="Q154" si="19">IF(D154="",1,"0")</f>
        <v>1</v>
      </c>
      <c r="R154" s="313" t="s">
        <v>311</v>
      </c>
      <c r="S154" s="313" t="s">
        <v>281</v>
      </c>
      <c r="U154" s="313"/>
      <c r="V154" s="313"/>
      <c r="W154" s="313"/>
      <c r="Y154" s="313"/>
      <c r="Z154" s="313"/>
      <c r="AA154" s="313"/>
    </row>
    <row r="155" spans="2:27" ht="58.35" customHeight="1">
      <c r="B155" s="422"/>
      <c r="C155" s="358" t="s">
        <v>337</v>
      </c>
      <c r="D155" s="413"/>
      <c r="E155" s="442"/>
      <c r="F155" s="442"/>
      <c r="G155" s="442"/>
      <c r="H155" s="442"/>
      <c r="I155" s="442"/>
      <c r="J155" s="437"/>
      <c r="K155" s="75"/>
      <c r="L155" s="74"/>
      <c r="M155" s="49"/>
      <c r="N155" s="83" t="s">
        <v>338</v>
      </c>
      <c r="O155" s="49"/>
      <c r="Q155" s="313">
        <f t="shared" ref="Q155" si="20">IF(D155="",1,"0")</f>
        <v>1</v>
      </c>
      <c r="R155" s="313" t="s">
        <v>311</v>
      </c>
      <c r="S155" s="313" t="s">
        <v>281</v>
      </c>
      <c r="U155" s="313"/>
      <c r="V155" s="313"/>
      <c r="W155" s="313"/>
      <c r="Y155" s="313"/>
      <c r="Z155" s="313"/>
      <c r="AA155" s="313"/>
    </row>
    <row r="156" spans="2:27" ht="15.6" customHeight="1">
      <c r="B156" s="52"/>
      <c r="L156" s="467"/>
      <c r="M156" s="468"/>
      <c r="N156" s="468"/>
      <c r="O156" s="469"/>
      <c r="Q156" s="313"/>
      <c r="R156" s="313"/>
      <c r="S156" s="313"/>
      <c r="U156" s="313"/>
      <c r="V156" s="313"/>
      <c r="W156" s="313"/>
      <c r="Y156" s="313"/>
      <c r="Z156" s="313"/>
      <c r="AA156" s="313"/>
    </row>
    <row r="157" spans="2:27" ht="15.6" customHeight="1">
      <c r="B157" s="52"/>
      <c r="C157" s="597" t="s">
        <v>313</v>
      </c>
      <c r="D157" s="598"/>
      <c r="E157" s="598"/>
      <c r="F157" s="598"/>
      <c r="G157" s="598"/>
      <c r="H157" s="598"/>
      <c r="I157" s="598"/>
      <c r="J157" s="599"/>
      <c r="K157" s="90"/>
      <c r="L157" s="470"/>
      <c r="M157" s="471"/>
      <c r="N157" s="471"/>
      <c r="O157" s="472"/>
      <c r="Q157" s="313"/>
      <c r="R157" s="313"/>
      <c r="S157" s="313"/>
      <c r="U157" s="313"/>
      <c r="V157" s="313"/>
      <c r="W157" s="313"/>
      <c r="Y157" s="313"/>
      <c r="Z157" s="313"/>
      <c r="AA157" s="313"/>
    </row>
    <row r="158" spans="2:27" ht="151.35" customHeight="1">
      <c r="B158" s="313">
        <v>19</v>
      </c>
      <c r="C158" s="361" t="s">
        <v>422</v>
      </c>
      <c r="D158" s="505"/>
      <c r="E158" s="505"/>
      <c r="F158" s="505"/>
      <c r="G158" s="505"/>
      <c r="H158" s="505"/>
      <c r="I158" s="505"/>
      <c r="J158" s="505"/>
      <c r="K158" s="130"/>
      <c r="L158" s="46"/>
      <c r="M158" s="46"/>
      <c r="N158" s="46" t="s">
        <v>522</v>
      </c>
      <c r="O158" s="46"/>
      <c r="Q158" s="313">
        <f t="shared" ref="Q158" si="21">IF(D158="",1,"0")</f>
        <v>1</v>
      </c>
      <c r="R158" s="313" t="s">
        <v>311</v>
      </c>
      <c r="S158" s="313" t="s">
        <v>281</v>
      </c>
      <c r="U158" s="313">
        <f>IF(D158="",1,0)</f>
        <v>1</v>
      </c>
      <c r="V158" s="313" t="s">
        <v>311</v>
      </c>
      <c r="W158" s="313" t="s">
        <v>281</v>
      </c>
      <c r="Y158" s="313">
        <f>IF(D158="",1,0)</f>
        <v>1</v>
      </c>
      <c r="Z158" s="313" t="s">
        <v>311</v>
      </c>
      <c r="AA158" s="313" t="s">
        <v>281</v>
      </c>
    </row>
    <row r="161" spans="2:27" ht="18.75">
      <c r="B161" s="403" t="s">
        <v>151</v>
      </c>
      <c r="C161" s="403"/>
      <c r="D161" s="403"/>
      <c r="E161" s="403"/>
      <c r="F161" s="403"/>
      <c r="G161" s="403"/>
      <c r="H161" s="403"/>
      <c r="I161" s="403"/>
      <c r="J161" s="403"/>
      <c r="K161" s="71"/>
    </row>
    <row r="162" spans="2:27" ht="18.75">
      <c r="B162" s="403"/>
      <c r="C162" s="403"/>
      <c r="D162" s="403"/>
      <c r="E162" s="403"/>
      <c r="F162" s="403"/>
      <c r="G162" s="403"/>
      <c r="H162" s="403"/>
      <c r="I162" s="403"/>
      <c r="J162" s="403"/>
      <c r="K162" s="71"/>
      <c r="Q162" s="194" t="s">
        <v>316</v>
      </c>
      <c r="R162" t="s">
        <v>317</v>
      </c>
      <c r="U162" s="194" t="s">
        <v>316</v>
      </c>
      <c r="V162" t="s">
        <v>317</v>
      </c>
      <c r="W162"/>
      <c r="Y162" s="194" t="s">
        <v>316</v>
      </c>
      <c r="Z162" t="s">
        <v>317</v>
      </c>
      <c r="AA162"/>
    </row>
    <row r="163" spans="2:27">
      <c r="Q163" s="195" t="s">
        <v>311</v>
      </c>
      <c r="R163">
        <v>15</v>
      </c>
      <c r="U163" s="195" t="s">
        <v>652</v>
      </c>
      <c r="V163">
        <v>0</v>
      </c>
      <c r="W163"/>
      <c r="Y163" s="195" t="s">
        <v>652</v>
      </c>
      <c r="Z163">
        <v>0</v>
      </c>
      <c r="AA163"/>
    </row>
    <row r="164" spans="2:27">
      <c r="Q164" s="163" t="s">
        <v>281</v>
      </c>
      <c r="R164">
        <v>15</v>
      </c>
      <c r="U164" s="163" t="s">
        <v>318</v>
      </c>
      <c r="V164">
        <v>0</v>
      </c>
      <c r="W164"/>
      <c r="Y164" s="163" t="s">
        <v>318</v>
      </c>
      <c r="Z164">
        <v>0</v>
      </c>
      <c r="AA164"/>
    </row>
    <row r="165" spans="2:27">
      <c r="Q165" s="195" t="s">
        <v>280</v>
      </c>
      <c r="R165">
        <v>31</v>
      </c>
      <c r="U165" s="195" t="s">
        <v>311</v>
      </c>
      <c r="V165">
        <v>3</v>
      </c>
      <c r="W165"/>
      <c r="Y165" s="195" t="s">
        <v>662</v>
      </c>
      <c r="Z165">
        <v>0</v>
      </c>
      <c r="AA165"/>
    </row>
    <row r="166" spans="2:27">
      <c r="Q166" s="163" t="s">
        <v>287</v>
      </c>
      <c r="R166">
        <v>22</v>
      </c>
      <c r="U166" s="163" t="s">
        <v>281</v>
      </c>
      <c r="V166">
        <v>3</v>
      </c>
      <c r="W166"/>
      <c r="Y166" s="163" t="s">
        <v>318</v>
      </c>
      <c r="Z166">
        <v>0</v>
      </c>
      <c r="AA166"/>
    </row>
    <row r="167" spans="2:27">
      <c r="Q167" s="163" t="s">
        <v>281</v>
      </c>
      <c r="R167">
        <v>9</v>
      </c>
      <c r="U167" s="195" t="s">
        <v>280</v>
      </c>
      <c r="V167">
        <v>7</v>
      </c>
      <c r="W167"/>
      <c r="Y167" s="195" t="s">
        <v>311</v>
      </c>
      <c r="Z167">
        <v>3</v>
      </c>
      <c r="AA167"/>
    </row>
    <row r="168" spans="2:27">
      <c r="Q168" s="195" t="s">
        <v>691</v>
      </c>
      <c r="R168">
        <v>0</v>
      </c>
      <c r="U168" s="163" t="s">
        <v>287</v>
      </c>
      <c r="V168">
        <v>4</v>
      </c>
      <c r="W168"/>
      <c r="Y168" s="163" t="s">
        <v>287</v>
      </c>
      <c r="Z168">
        <v>0</v>
      </c>
      <c r="AA168"/>
    </row>
    <row r="169" spans="2:27">
      <c r="Q169" s="163" t="s">
        <v>318</v>
      </c>
      <c r="R169">
        <v>0</v>
      </c>
      <c r="U169" s="163" t="s">
        <v>281</v>
      </c>
      <c r="V169">
        <v>3</v>
      </c>
      <c r="W169"/>
      <c r="Y169" s="163" t="s">
        <v>281</v>
      </c>
      <c r="Z169">
        <v>3</v>
      </c>
      <c r="AA169"/>
    </row>
    <row r="170" spans="2:27">
      <c r="Q170" s="195" t="s">
        <v>601</v>
      </c>
      <c r="R170">
        <v>0</v>
      </c>
      <c r="U170" s="195" t="s">
        <v>691</v>
      </c>
      <c r="V170">
        <v>0</v>
      </c>
      <c r="W170"/>
      <c r="Y170" s="195" t="s">
        <v>280</v>
      </c>
      <c r="Z170">
        <v>9</v>
      </c>
      <c r="AA170"/>
    </row>
    <row r="171" spans="2:27">
      <c r="Q171" s="163" t="s">
        <v>318</v>
      </c>
      <c r="R171">
        <v>0</v>
      </c>
      <c r="U171" s="163" t="s">
        <v>318</v>
      </c>
      <c r="V171">
        <v>0</v>
      </c>
      <c r="W171"/>
      <c r="Y171" s="163" t="s">
        <v>287</v>
      </c>
      <c r="Z171">
        <v>5</v>
      </c>
      <c r="AA171"/>
    </row>
    <row r="172" spans="2:27">
      <c r="Q172" s="195" t="s">
        <v>318</v>
      </c>
      <c r="U172" s="195" t="s">
        <v>601</v>
      </c>
      <c r="V172">
        <v>1</v>
      </c>
      <c r="W172"/>
      <c r="Y172" s="163" t="s">
        <v>281</v>
      </c>
      <c r="Z172">
        <v>4</v>
      </c>
      <c r="AA172"/>
    </row>
    <row r="173" spans="2:27">
      <c r="Q173" s="163" t="s">
        <v>318</v>
      </c>
      <c r="U173" s="163" t="s">
        <v>318</v>
      </c>
      <c r="V173">
        <v>1</v>
      </c>
      <c r="W173"/>
      <c r="Y173" s="195" t="s">
        <v>691</v>
      </c>
      <c r="Z173">
        <v>0</v>
      </c>
      <c r="AA173"/>
    </row>
    <row r="174" spans="2:27">
      <c r="Q174" s="195" t="s">
        <v>319</v>
      </c>
      <c r="R174">
        <v>46</v>
      </c>
      <c r="U174" s="195" t="s">
        <v>318</v>
      </c>
      <c r="V174"/>
      <c r="W174"/>
      <c r="Y174" s="163" t="s">
        <v>318</v>
      </c>
      <c r="Z174">
        <v>0</v>
      </c>
      <c r="AA174"/>
    </row>
    <row r="175" spans="2:27">
      <c r="U175" s="163" t="s">
        <v>318</v>
      </c>
      <c r="V175"/>
      <c r="W175"/>
      <c r="Y175" s="195" t="s">
        <v>601</v>
      </c>
      <c r="Z175">
        <v>0</v>
      </c>
      <c r="AA175"/>
    </row>
    <row r="176" spans="2:27">
      <c r="Q176" t="s">
        <v>270</v>
      </c>
      <c r="R176" s="176">
        <f>SUM(Q6:Q7,Q55,Q59:Q64)</f>
        <v>9</v>
      </c>
      <c r="U176" s="195" t="s">
        <v>319</v>
      </c>
      <c r="V176">
        <v>11</v>
      </c>
      <c r="W176"/>
      <c r="Y176" s="163" t="s">
        <v>318</v>
      </c>
      <c r="Z176">
        <v>0</v>
      </c>
      <c r="AA176"/>
    </row>
    <row r="177" spans="17:27">
      <c r="Q177" s="186" t="s">
        <v>271</v>
      </c>
      <c r="R177" s="176">
        <f>SUM(Q56,Q102,Q134,Q136,Q138,Q140,Q142,Q144,Q147)</f>
        <v>9</v>
      </c>
      <c r="U177"/>
      <c r="V177"/>
      <c r="W177"/>
      <c r="Y177" s="195" t="s">
        <v>318</v>
      </c>
      <c r="Z177">
        <v>0</v>
      </c>
      <c r="AA177"/>
    </row>
    <row r="178" spans="17:27">
      <c r="R178" s="176">
        <f>SUM(R176:R177)</f>
        <v>18</v>
      </c>
      <c r="U178" t="s">
        <v>270</v>
      </c>
      <c r="V178" s="176">
        <f>SUM(U6:U7)</f>
        <v>2</v>
      </c>
      <c r="W178"/>
      <c r="Y178" s="163" t="s">
        <v>318</v>
      </c>
      <c r="Z178">
        <v>0</v>
      </c>
      <c r="AA178"/>
    </row>
    <row r="179" spans="17:27">
      <c r="R179" s="193"/>
      <c r="U179" s="186" t="s">
        <v>271</v>
      </c>
      <c r="V179" s="176">
        <f>SUM(U102,U10,U12,U14)</f>
        <v>4</v>
      </c>
      <c r="W179"/>
      <c r="Y179" s="195" t="s">
        <v>319</v>
      </c>
      <c r="Z179">
        <v>12</v>
      </c>
      <c r="AA179"/>
    </row>
    <row r="180" spans="17:27">
      <c r="Q180" t="s">
        <v>273</v>
      </c>
      <c r="R180" s="193">
        <f>SUM(Q120,Q121,Q132,Q135,Q137,Q139,Q141,Q143,Q145,Q148,Q149,Q153,Q155,Q152,Q154,Q158)</f>
        <v>13</v>
      </c>
      <c r="U180"/>
      <c r="V180" s="176">
        <f>SUM(V178:V179)</f>
        <v>6</v>
      </c>
    </row>
    <row r="181" spans="17:27">
      <c r="Q181" t="s">
        <v>495</v>
      </c>
      <c r="R181" s="193">
        <f>0</f>
        <v>0</v>
      </c>
      <c r="U181"/>
      <c r="V181" s="193"/>
      <c r="Y181" t="s">
        <v>270</v>
      </c>
      <c r="Z181" s="176">
        <f>SUM(Y6:Y7,Y55,Y59:Y64)</f>
        <v>9</v>
      </c>
    </row>
    <row r="182" spans="17:27">
      <c r="R182" s="176">
        <f>SUM(R180:R181)</f>
        <v>13</v>
      </c>
      <c r="U182" t="s">
        <v>273</v>
      </c>
      <c r="V182" s="193">
        <f>SUM(U15,U13,U158)</f>
        <v>3</v>
      </c>
      <c r="Y182" s="186" t="s">
        <v>271</v>
      </c>
      <c r="Z182" s="176">
        <f>SUM(Y10,Y12,Y14,Y56,Y102)</f>
        <v>5</v>
      </c>
    </row>
    <row r="183" spans="17:27">
      <c r="U183" t="s">
        <v>495</v>
      </c>
      <c r="V183" s="193">
        <f>0</f>
        <v>0</v>
      </c>
      <c r="Y183"/>
      <c r="Z183" s="176">
        <f>SUM(Z181:Z182)</f>
        <v>14</v>
      </c>
    </row>
    <row r="184" spans="17:27">
      <c r="U184"/>
      <c r="V184" s="176">
        <f>SUM(V182:V183)</f>
        <v>3</v>
      </c>
      <c r="Y184"/>
      <c r="Z184" s="193"/>
    </row>
    <row r="185" spans="17:27">
      <c r="Y185" t="s">
        <v>273</v>
      </c>
      <c r="Z185" s="193">
        <f>SUM(Y13,Y15,Y158)</f>
        <v>3</v>
      </c>
    </row>
    <row r="186" spans="17:27">
      <c r="Y186" t="s">
        <v>495</v>
      </c>
      <c r="Z186" s="193">
        <f>SUM(Y52)</f>
        <v>1</v>
      </c>
    </row>
    <row r="187" spans="17:27">
      <c r="Y187"/>
      <c r="Z187" s="176">
        <f>SUM(Z185:Z186)</f>
        <v>4</v>
      </c>
    </row>
  </sheetData>
  <sheetProtection algorithmName="SHA-512" hashValue="ybKbH0GCJPnGOgEHZsHMQSj9MMJENmZ7vYUVBVe8O6sVB+FDlIjf53/oG29NP7AdSAg0CdDAQtS1ANPhbvv0Zw==" saltValue="5d7FrF7rmqRhPVY/kjBxRQ==" spinCount="100000" sheet="1" selectLockedCells="1"/>
  <mergeCells count="193">
    <mergeCell ref="B107:B132"/>
    <mergeCell ref="D153:J153"/>
    <mergeCell ref="B151:B155"/>
    <mergeCell ref="D149:J149"/>
    <mergeCell ref="E116:F116"/>
    <mergeCell ref="E117:F117"/>
    <mergeCell ref="E118:F118"/>
    <mergeCell ref="E119:F119"/>
    <mergeCell ref="E120:F120"/>
    <mergeCell ref="E121:F121"/>
    <mergeCell ref="E122:F122"/>
    <mergeCell ref="E123:F123"/>
    <mergeCell ref="E124:F124"/>
    <mergeCell ref="E107:F107"/>
    <mergeCell ref="E108:F108"/>
    <mergeCell ref="E109:F109"/>
    <mergeCell ref="E110:F110"/>
    <mergeCell ref="E111:F111"/>
    <mergeCell ref="E112:F112"/>
    <mergeCell ref="E113:F113"/>
    <mergeCell ref="E114:F114"/>
    <mergeCell ref="E115:F115"/>
    <mergeCell ref="H117:J117"/>
    <mergeCell ref="H119:J119"/>
    <mergeCell ref="H120:J120"/>
    <mergeCell ref="H121:J121"/>
    <mergeCell ref="H122:J122"/>
    <mergeCell ref="H123:J123"/>
    <mergeCell ref="H124:J124"/>
    <mergeCell ref="H125:J125"/>
    <mergeCell ref="L157:O157"/>
    <mergeCell ref="D155:J155"/>
    <mergeCell ref="C133:J133"/>
    <mergeCell ref="L156:O156"/>
    <mergeCell ref="E132:F132"/>
    <mergeCell ref="Q4:S4"/>
    <mergeCell ref="U4:W4"/>
    <mergeCell ref="Y4:AA4"/>
    <mergeCell ref="L3:AA3"/>
    <mergeCell ref="D150:J150"/>
    <mergeCell ref="E151:J151"/>
    <mergeCell ref="D152:J152"/>
    <mergeCell ref="D154:J154"/>
    <mergeCell ref="L31:O31"/>
    <mergeCell ref="L36:O36"/>
    <mergeCell ref="L42:O42"/>
    <mergeCell ref="E94:J99"/>
    <mergeCell ref="L16:O18"/>
    <mergeCell ref="L5:M5"/>
    <mergeCell ref="N5:O5"/>
    <mergeCell ref="L8:O9"/>
    <mergeCell ref="L133:O133"/>
    <mergeCell ref="L103:O106"/>
    <mergeCell ref="L100:O101"/>
    <mergeCell ref="L93:O93"/>
    <mergeCell ref="L89:O89"/>
    <mergeCell ref="L83:O83"/>
    <mergeCell ref="L76:O76"/>
    <mergeCell ref="L65:O66"/>
    <mergeCell ref="C1:J1"/>
    <mergeCell ref="D15:J15"/>
    <mergeCell ref="D13:J13"/>
    <mergeCell ref="E14:J14"/>
    <mergeCell ref="E37:J37"/>
    <mergeCell ref="E38:J38"/>
    <mergeCell ref="E39:J39"/>
    <mergeCell ref="E40:J40"/>
    <mergeCell ref="E41:J41"/>
    <mergeCell ref="E32:J32"/>
    <mergeCell ref="E33:J33"/>
    <mergeCell ref="E34:J34"/>
    <mergeCell ref="E35:J35"/>
    <mergeCell ref="C36:J36"/>
    <mergeCell ref="E27:J27"/>
    <mergeCell ref="E28:J28"/>
    <mergeCell ref="E29:J29"/>
    <mergeCell ref="C2:J2"/>
    <mergeCell ref="D6:F6"/>
    <mergeCell ref="G6:J6"/>
    <mergeCell ref="C3:J3"/>
    <mergeCell ref="C5:J5"/>
    <mergeCell ref="D7:J7"/>
    <mergeCell ref="C9:J9"/>
    <mergeCell ref="L53:O54"/>
    <mergeCell ref="L49:O50"/>
    <mergeCell ref="L24:O24"/>
    <mergeCell ref="C101:J101"/>
    <mergeCell ref="C45:J45"/>
    <mergeCell ref="C42:J42"/>
    <mergeCell ref="E47:J47"/>
    <mergeCell ref="E48:J48"/>
    <mergeCell ref="C50:J50"/>
    <mergeCell ref="E43:J43"/>
    <mergeCell ref="E44:J44"/>
    <mergeCell ref="E46:J46"/>
    <mergeCell ref="C66:J66"/>
    <mergeCell ref="C54:J54"/>
    <mergeCell ref="F57:F58"/>
    <mergeCell ref="G57:G58"/>
    <mergeCell ref="B10:B11"/>
    <mergeCell ref="B12:B13"/>
    <mergeCell ref="B14:B15"/>
    <mergeCell ref="B67:B99"/>
    <mergeCell ref="D59:E59"/>
    <mergeCell ref="D60:E60"/>
    <mergeCell ref="D61:E61"/>
    <mergeCell ref="D62:E62"/>
    <mergeCell ref="D63:E63"/>
    <mergeCell ref="D64:E64"/>
    <mergeCell ref="E90:J92"/>
    <mergeCell ref="E12:J12"/>
    <mergeCell ref="E10:J10"/>
    <mergeCell ref="D11:J11"/>
    <mergeCell ref="B18:B48"/>
    <mergeCell ref="C83:J83"/>
    <mergeCell ref="C17:J17"/>
    <mergeCell ref="E25:J25"/>
    <mergeCell ref="E26:J26"/>
    <mergeCell ref="E21:J21"/>
    <mergeCell ref="E55:J55"/>
    <mergeCell ref="E56:J56"/>
    <mergeCell ref="E51:J51"/>
    <mergeCell ref="E52:J52"/>
    <mergeCell ref="B161:J162"/>
    <mergeCell ref="E134:J134"/>
    <mergeCell ref="D135:J135"/>
    <mergeCell ref="E136:J136"/>
    <mergeCell ref="D137:J137"/>
    <mergeCell ref="E138:J138"/>
    <mergeCell ref="D139:J139"/>
    <mergeCell ref="E140:J140"/>
    <mergeCell ref="D141:J141"/>
    <mergeCell ref="E142:J142"/>
    <mergeCell ref="D143:J143"/>
    <mergeCell ref="B149:B150"/>
    <mergeCell ref="D158:J158"/>
    <mergeCell ref="C157:J157"/>
    <mergeCell ref="D148:J148"/>
    <mergeCell ref="C18:J18"/>
    <mergeCell ref="C24:J24"/>
    <mergeCell ref="E19:J19"/>
    <mergeCell ref="E20:J20"/>
    <mergeCell ref="E30:J30"/>
    <mergeCell ref="C31:J31"/>
    <mergeCell ref="E22:J22"/>
    <mergeCell ref="B57:B64"/>
    <mergeCell ref="B102:B103"/>
    <mergeCell ref="C76:J76"/>
    <mergeCell ref="D57:E58"/>
    <mergeCell ref="E23:J23"/>
    <mergeCell ref="E67:J75"/>
    <mergeCell ref="E77:J82"/>
    <mergeCell ref="E84:J88"/>
    <mergeCell ref="H57:H58"/>
    <mergeCell ref="I57:I58"/>
    <mergeCell ref="J57:J58"/>
    <mergeCell ref="C89:J89"/>
    <mergeCell ref="C93:J93"/>
    <mergeCell ref="D103:J103"/>
    <mergeCell ref="E102:J102"/>
    <mergeCell ref="C105:J105"/>
    <mergeCell ref="C106:J106"/>
    <mergeCell ref="H107:J107"/>
    <mergeCell ref="H108:J108"/>
    <mergeCell ref="H109:J109"/>
    <mergeCell ref="H110:J110"/>
    <mergeCell ref="H111:J111"/>
    <mergeCell ref="H112:J112"/>
    <mergeCell ref="H113:J113"/>
    <mergeCell ref="H114:J114"/>
    <mergeCell ref="H115:J115"/>
    <mergeCell ref="H116:J116"/>
    <mergeCell ref="E144:J144"/>
    <mergeCell ref="D145:J145"/>
    <mergeCell ref="B134:B145"/>
    <mergeCell ref="B147:B148"/>
    <mergeCell ref="C146:J146"/>
    <mergeCell ref="E147:J147"/>
    <mergeCell ref="H126:J126"/>
    <mergeCell ref="H127:J127"/>
    <mergeCell ref="H128:J128"/>
    <mergeCell ref="H129:J129"/>
    <mergeCell ref="H130:J130"/>
    <mergeCell ref="H131:J131"/>
    <mergeCell ref="H132:J132"/>
    <mergeCell ref="E125:F125"/>
    <mergeCell ref="E126:F126"/>
    <mergeCell ref="E127:F127"/>
    <mergeCell ref="E128:F128"/>
    <mergeCell ref="E129:F129"/>
    <mergeCell ref="E130:F130"/>
    <mergeCell ref="E131:F131"/>
    <mergeCell ref="H118:J118"/>
  </mergeCells>
  <dataValidations count="1">
    <dataValidation allowBlank="1" showErrorMessage="1" prompt="If the policies are not available on the web, provide a copy of the relevant pages of the policies as an attachment in the Documents tab of the eTIP project application and indicate here that they are attached." sqref="D148" xr:uid="{B4D5C216-B257-4657-9B53-70A44063CACE}"/>
  </dataValidations>
  <hyperlinks>
    <hyperlink ref="C11" location="'Bicycle Facility Projects'!A1" display="If yes, please ALSO fill out the bicycle facility worksheet [ADD LINK]" xr:uid="{00000000-0004-0000-0900-000000000000}"/>
    <hyperlink ref="C3" r:id="rId4" display="All Intersection Improvement and Bottleneck Elimination projects need to complete before and after input module sheets for all intersections involve in the project to be considered for CMAQ funding. Completedinput module sheets should be uploaded to the e" xr:uid="{00000000-0004-0000-0900-000001000000}"/>
    <hyperlink ref="C103" location="Safety!A1" display="If yes above, complete the Safety worksheet." xr:uid="{00000000-0004-0000-0900-000002000000}"/>
    <hyperlink ref="C150" r:id="rId5" xr:uid="{86E69594-5126-45AD-844D-C7F2CF645AD5}"/>
  </hyperlinks>
  <pageMargins left="0.25" right="0.25" top="0.5" bottom="0.75" header="0.3" footer="0.3"/>
  <pageSetup scale="86" fitToHeight="0" orientation="landscape" horizontalDpi="4294967293" r:id="rId6"/>
  <headerFooter>
    <oddFooter>&amp;LProject Application Workbook for CMAQ/CRP, TAP-L and STP Shared Fund Applications&amp;R&amp;A - Page &amp;P of &amp;N</oddFooter>
  </headerFooter>
  <rowBreaks count="5" manualBreakCount="5">
    <brk id="23" max="10" man="1"/>
    <brk id="53" max="10" man="1"/>
    <brk id="82" max="10" man="1"/>
    <brk id="104" max="10" man="1"/>
    <brk id="139" max="10" man="1"/>
  </rowBreaks>
  <drawing r:id="rId7"/>
  <legacyDrawing r:id="rId8"/>
  <mc:AlternateContent xmlns:mc="http://schemas.openxmlformats.org/markup-compatibility/2006">
    <mc:Choice Requires="x14">
      <controls>
        <mc:AlternateContent xmlns:mc="http://schemas.openxmlformats.org/markup-compatibility/2006">
          <mc:Choice Requires="x14">
            <control shapeId="11265" r:id="rId9" name="Check Box 1">
              <controlPr defaultSize="0" autoFill="0" autoLine="0" autoPict="0">
                <anchor moveWithCells="1">
                  <from>
                    <xdr:col>3</xdr:col>
                    <xdr:colOff>228600</xdr:colOff>
                    <xdr:row>18</xdr:row>
                    <xdr:rowOff>0</xdr:rowOff>
                  </from>
                  <to>
                    <xdr:col>3</xdr:col>
                    <xdr:colOff>542925</xdr:colOff>
                    <xdr:row>19</xdr:row>
                    <xdr:rowOff>9525</xdr:rowOff>
                  </to>
                </anchor>
              </controlPr>
            </control>
          </mc:Choice>
        </mc:AlternateContent>
        <mc:AlternateContent xmlns:mc="http://schemas.openxmlformats.org/markup-compatibility/2006">
          <mc:Choice Requires="x14">
            <control shapeId="11266" r:id="rId10" name="Check Box 2">
              <controlPr defaultSize="0" autoFill="0" autoLine="0" autoPict="0">
                <anchor moveWithCells="1">
                  <from>
                    <xdr:col>3</xdr:col>
                    <xdr:colOff>228600</xdr:colOff>
                    <xdr:row>19</xdr:row>
                    <xdr:rowOff>0</xdr:rowOff>
                  </from>
                  <to>
                    <xdr:col>3</xdr:col>
                    <xdr:colOff>542925</xdr:colOff>
                    <xdr:row>20</xdr:row>
                    <xdr:rowOff>9525</xdr:rowOff>
                  </to>
                </anchor>
              </controlPr>
            </control>
          </mc:Choice>
        </mc:AlternateContent>
        <mc:AlternateContent xmlns:mc="http://schemas.openxmlformats.org/markup-compatibility/2006">
          <mc:Choice Requires="x14">
            <control shapeId="11267" r:id="rId11" name="Check Box 3">
              <controlPr defaultSize="0" autoFill="0" autoLine="0" autoPict="0">
                <anchor moveWithCells="1">
                  <from>
                    <xdr:col>3</xdr:col>
                    <xdr:colOff>228600</xdr:colOff>
                    <xdr:row>20</xdr:row>
                    <xdr:rowOff>0</xdr:rowOff>
                  </from>
                  <to>
                    <xdr:col>3</xdr:col>
                    <xdr:colOff>542925</xdr:colOff>
                    <xdr:row>21</xdr:row>
                    <xdr:rowOff>9525</xdr:rowOff>
                  </to>
                </anchor>
              </controlPr>
            </control>
          </mc:Choice>
        </mc:AlternateContent>
        <mc:AlternateContent xmlns:mc="http://schemas.openxmlformats.org/markup-compatibility/2006">
          <mc:Choice Requires="x14">
            <control shapeId="11268" r:id="rId12" name="Check Box 4">
              <controlPr defaultSize="0" autoFill="0" autoLine="0" autoPict="0">
                <anchor moveWithCells="1">
                  <from>
                    <xdr:col>3</xdr:col>
                    <xdr:colOff>228600</xdr:colOff>
                    <xdr:row>21</xdr:row>
                    <xdr:rowOff>0</xdr:rowOff>
                  </from>
                  <to>
                    <xdr:col>3</xdr:col>
                    <xdr:colOff>542925</xdr:colOff>
                    <xdr:row>22</xdr:row>
                    <xdr:rowOff>9525</xdr:rowOff>
                  </to>
                </anchor>
              </controlPr>
            </control>
          </mc:Choice>
        </mc:AlternateContent>
        <mc:AlternateContent xmlns:mc="http://schemas.openxmlformats.org/markup-compatibility/2006">
          <mc:Choice Requires="x14">
            <control shapeId="11269" r:id="rId13" name="Check Box 5">
              <controlPr defaultSize="0" autoFill="0" autoLine="0" autoPict="0">
                <anchor moveWithCells="1">
                  <from>
                    <xdr:col>3</xdr:col>
                    <xdr:colOff>228600</xdr:colOff>
                    <xdr:row>22</xdr:row>
                    <xdr:rowOff>0</xdr:rowOff>
                  </from>
                  <to>
                    <xdr:col>3</xdr:col>
                    <xdr:colOff>542925</xdr:colOff>
                    <xdr:row>23</xdr:row>
                    <xdr:rowOff>9525</xdr:rowOff>
                  </to>
                </anchor>
              </controlPr>
            </control>
          </mc:Choice>
        </mc:AlternateContent>
        <mc:AlternateContent xmlns:mc="http://schemas.openxmlformats.org/markup-compatibility/2006">
          <mc:Choice Requires="x14">
            <control shapeId="11270" r:id="rId14" name="Check Box 6">
              <controlPr defaultSize="0" autoFill="0" autoLine="0" autoPict="0">
                <anchor moveWithCells="1">
                  <from>
                    <xdr:col>3</xdr:col>
                    <xdr:colOff>228600</xdr:colOff>
                    <xdr:row>24</xdr:row>
                    <xdr:rowOff>0</xdr:rowOff>
                  </from>
                  <to>
                    <xdr:col>3</xdr:col>
                    <xdr:colOff>542925</xdr:colOff>
                    <xdr:row>25</xdr:row>
                    <xdr:rowOff>9525</xdr:rowOff>
                  </to>
                </anchor>
              </controlPr>
            </control>
          </mc:Choice>
        </mc:AlternateContent>
        <mc:AlternateContent xmlns:mc="http://schemas.openxmlformats.org/markup-compatibility/2006">
          <mc:Choice Requires="x14">
            <control shapeId="11271" r:id="rId15" name="Check Box 7">
              <controlPr defaultSize="0" autoFill="0" autoLine="0" autoPict="0">
                <anchor moveWithCells="1">
                  <from>
                    <xdr:col>3</xdr:col>
                    <xdr:colOff>228600</xdr:colOff>
                    <xdr:row>25</xdr:row>
                    <xdr:rowOff>0</xdr:rowOff>
                  </from>
                  <to>
                    <xdr:col>3</xdr:col>
                    <xdr:colOff>542925</xdr:colOff>
                    <xdr:row>26</xdr:row>
                    <xdr:rowOff>9525</xdr:rowOff>
                  </to>
                </anchor>
              </controlPr>
            </control>
          </mc:Choice>
        </mc:AlternateContent>
        <mc:AlternateContent xmlns:mc="http://schemas.openxmlformats.org/markup-compatibility/2006">
          <mc:Choice Requires="x14">
            <control shapeId="11272" r:id="rId16" name="Check Box 8">
              <controlPr defaultSize="0" autoFill="0" autoLine="0" autoPict="0">
                <anchor moveWithCells="1">
                  <from>
                    <xdr:col>3</xdr:col>
                    <xdr:colOff>228600</xdr:colOff>
                    <xdr:row>26</xdr:row>
                    <xdr:rowOff>0</xdr:rowOff>
                  </from>
                  <to>
                    <xdr:col>3</xdr:col>
                    <xdr:colOff>542925</xdr:colOff>
                    <xdr:row>27</xdr:row>
                    <xdr:rowOff>9525</xdr:rowOff>
                  </to>
                </anchor>
              </controlPr>
            </control>
          </mc:Choice>
        </mc:AlternateContent>
        <mc:AlternateContent xmlns:mc="http://schemas.openxmlformats.org/markup-compatibility/2006">
          <mc:Choice Requires="x14">
            <control shapeId="11273" r:id="rId17" name="Check Box 9">
              <controlPr defaultSize="0" autoFill="0" autoLine="0" autoPict="0">
                <anchor moveWithCells="1">
                  <from>
                    <xdr:col>3</xdr:col>
                    <xdr:colOff>228600</xdr:colOff>
                    <xdr:row>27</xdr:row>
                    <xdr:rowOff>0</xdr:rowOff>
                  </from>
                  <to>
                    <xdr:col>3</xdr:col>
                    <xdr:colOff>542925</xdr:colOff>
                    <xdr:row>28</xdr:row>
                    <xdr:rowOff>9525</xdr:rowOff>
                  </to>
                </anchor>
              </controlPr>
            </control>
          </mc:Choice>
        </mc:AlternateContent>
        <mc:AlternateContent xmlns:mc="http://schemas.openxmlformats.org/markup-compatibility/2006">
          <mc:Choice Requires="x14">
            <control shapeId="11274" r:id="rId18" name="Check Box 10">
              <controlPr defaultSize="0" autoFill="0" autoLine="0" autoPict="0">
                <anchor moveWithCells="1">
                  <from>
                    <xdr:col>3</xdr:col>
                    <xdr:colOff>228600</xdr:colOff>
                    <xdr:row>28</xdr:row>
                    <xdr:rowOff>0</xdr:rowOff>
                  </from>
                  <to>
                    <xdr:col>3</xdr:col>
                    <xdr:colOff>542925</xdr:colOff>
                    <xdr:row>29</xdr:row>
                    <xdr:rowOff>9525</xdr:rowOff>
                  </to>
                </anchor>
              </controlPr>
            </control>
          </mc:Choice>
        </mc:AlternateContent>
        <mc:AlternateContent xmlns:mc="http://schemas.openxmlformats.org/markup-compatibility/2006">
          <mc:Choice Requires="x14">
            <control shapeId="11275" r:id="rId19" name="Check Box 11">
              <controlPr defaultSize="0" autoFill="0" autoLine="0" autoPict="0">
                <anchor moveWithCells="1">
                  <from>
                    <xdr:col>3</xdr:col>
                    <xdr:colOff>228600</xdr:colOff>
                    <xdr:row>29</xdr:row>
                    <xdr:rowOff>0</xdr:rowOff>
                  </from>
                  <to>
                    <xdr:col>3</xdr:col>
                    <xdr:colOff>542925</xdr:colOff>
                    <xdr:row>30</xdr:row>
                    <xdr:rowOff>9525</xdr:rowOff>
                  </to>
                </anchor>
              </controlPr>
            </control>
          </mc:Choice>
        </mc:AlternateContent>
        <mc:AlternateContent xmlns:mc="http://schemas.openxmlformats.org/markup-compatibility/2006">
          <mc:Choice Requires="x14">
            <control shapeId="11276" r:id="rId20" name="Check Box 12">
              <controlPr defaultSize="0" autoFill="0" autoLine="0" autoPict="0">
                <anchor moveWithCells="1">
                  <from>
                    <xdr:col>3</xdr:col>
                    <xdr:colOff>228600</xdr:colOff>
                    <xdr:row>31</xdr:row>
                    <xdr:rowOff>0</xdr:rowOff>
                  </from>
                  <to>
                    <xdr:col>3</xdr:col>
                    <xdr:colOff>542925</xdr:colOff>
                    <xdr:row>32</xdr:row>
                    <xdr:rowOff>9525</xdr:rowOff>
                  </to>
                </anchor>
              </controlPr>
            </control>
          </mc:Choice>
        </mc:AlternateContent>
        <mc:AlternateContent xmlns:mc="http://schemas.openxmlformats.org/markup-compatibility/2006">
          <mc:Choice Requires="x14">
            <control shapeId="11277" r:id="rId21" name="Check Box 13">
              <controlPr defaultSize="0" autoFill="0" autoLine="0" autoPict="0">
                <anchor moveWithCells="1">
                  <from>
                    <xdr:col>3</xdr:col>
                    <xdr:colOff>228600</xdr:colOff>
                    <xdr:row>32</xdr:row>
                    <xdr:rowOff>0</xdr:rowOff>
                  </from>
                  <to>
                    <xdr:col>3</xdr:col>
                    <xdr:colOff>542925</xdr:colOff>
                    <xdr:row>33</xdr:row>
                    <xdr:rowOff>9525</xdr:rowOff>
                  </to>
                </anchor>
              </controlPr>
            </control>
          </mc:Choice>
        </mc:AlternateContent>
        <mc:AlternateContent xmlns:mc="http://schemas.openxmlformats.org/markup-compatibility/2006">
          <mc:Choice Requires="x14">
            <control shapeId="11278" r:id="rId22" name="Check Box 14">
              <controlPr defaultSize="0" autoFill="0" autoLine="0" autoPict="0">
                <anchor moveWithCells="1">
                  <from>
                    <xdr:col>3</xdr:col>
                    <xdr:colOff>228600</xdr:colOff>
                    <xdr:row>33</xdr:row>
                    <xdr:rowOff>0</xdr:rowOff>
                  </from>
                  <to>
                    <xdr:col>3</xdr:col>
                    <xdr:colOff>542925</xdr:colOff>
                    <xdr:row>34</xdr:row>
                    <xdr:rowOff>9525</xdr:rowOff>
                  </to>
                </anchor>
              </controlPr>
            </control>
          </mc:Choice>
        </mc:AlternateContent>
        <mc:AlternateContent xmlns:mc="http://schemas.openxmlformats.org/markup-compatibility/2006">
          <mc:Choice Requires="x14">
            <control shapeId="11279" r:id="rId23" name="Check Box 15">
              <controlPr defaultSize="0" autoFill="0" autoLine="0" autoPict="0">
                <anchor moveWithCells="1">
                  <from>
                    <xdr:col>3</xdr:col>
                    <xdr:colOff>228600</xdr:colOff>
                    <xdr:row>34</xdr:row>
                    <xdr:rowOff>0</xdr:rowOff>
                  </from>
                  <to>
                    <xdr:col>3</xdr:col>
                    <xdr:colOff>542925</xdr:colOff>
                    <xdr:row>35</xdr:row>
                    <xdr:rowOff>9525</xdr:rowOff>
                  </to>
                </anchor>
              </controlPr>
            </control>
          </mc:Choice>
        </mc:AlternateContent>
        <mc:AlternateContent xmlns:mc="http://schemas.openxmlformats.org/markup-compatibility/2006">
          <mc:Choice Requires="x14">
            <control shapeId="11280" r:id="rId24" name="Check Box 16">
              <controlPr defaultSize="0" autoFill="0" autoLine="0" autoPict="0">
                <anchor moveWithCells="1">
                  <from>
                    <xdr:col>3</xdr:col>
                    <xdr:colOff>228600</xdr:colOff>
                    <xdr:row>36</xdr:row>
                    <xdr:rowOff>0</xdr:rowOff>
                  </from>
                  <to>
                    <xdr:col>3</xdr:col>
                    <xdr:colOff>542925</xdr:colOff>
                    <xdr:row>37</xdr:row>
                    <xdr:rowOff>9525</xdr:rowOff>
                  </to>
                </anchor>
              </controlPr>
            </control>
          </mc:Choice>
        </mc:AlternateContent>
        <mc:AlternateContent xmlns:mc="http://schemas.openxmlformats.org/markup-compatibility/2006">
          <mc:Choice Requires="x14">
            <control shapeId="11281" r:id="rId25" name="Check Box 17">
              <controlPr defaultSize="0" autoFill="0" autoLine="0" autoPict="0">
                <anchor moveWithCells="1">
                  <from>
                    <xdr:col>3</xdr:col>
                    <xdr:colOff>228600</xdr:colOff>
                    <xdr:row>37</xdr:row>
                    <xdr:rowOff>0</xdr:rowOff>
                  </from>
                  <to>
                    <xdr:col>3</xdr:col>
                    <xdr:colOff>542925</xdr:colOff>
                    <xdr:row>38</xdr:row>
                    <xdr:rowOff>9525</xdr:rowOff>
                  </to>
                </anchor>
              </controlPr>
            </control>
          </mc:Choice>
        </mc:AlternateContent>
        <mc:AlternateContent xmlns:mc="http://schemas.openxmlformats.org/markup-compatibility/2006">
          <mc:Choice Requires="x14">
            <control shapeId="11282" r:id="rId26" name="Check Box 18">
              <controlPr defaultSize="0" autoFill="0" autoLine="0" autoPict="0">
                <anchor moveWithCells="1">
                  <from>
                    <xdr:col>3</xdr:col>
                    <xdr:colOff>228600</xdr:colOff>
                    <xdr:row>40</xdr:row>
                    <xdr:rowOff>0</xdr:rowOff>
                  </from>
                  <to>
                    <xdr:col>3</xdr:col>
                    <xdr:colOff>542925</xdr:colOff>
                    <xdr:row>41</xdr:row>
                    <xdr:rowOff>9525</xdr:rowOff>
                  </to>
                </anchor>
              </controlPr>
            </control>
          </mc:Choice>
        </mc:AlternateContent>
        <mc:AlternateContent xmlns:mc="http://schemas.openxmlformats.org/markup-compatibility/2006">
          <mc:Choice Requires="x14">
            <control shapeId="11283" r:id="rId27" name="Check Box 19">
              <controlPr defaultSize="0" autoFill="0" autoLine="0" autoPict="0">
                <anchor moveWithCells="1">
                  <from>
                    <xdr:col>3</xdr:col>
                    <xdr:colOff>219075</xdr:colOff>
                    <xdr:row>43</xdr:row>
                    <xdr:rowOff>0</xdr:rowOff>
                  </from>
                  <to>
                    <xdr:col>3</xdr:col>
                    <xdr:colOff>533400</xdr:colOff>
                    <xdr:row>44</xdr:row>
                    <xdr:rowOff>9525</xdr:rowOff>
                  </to>
                </anchor>
              </controlPr>
            </control>
          </mc:Choice>
        </mc:AlternateContent>
        <mc:AlternateContent xmlns:mc="http://schemas.openxmlformats.org/markup-compatibility/2006">
          <mc:Choice Requires="x14">
            <control shapeId="11284" r:id="rId28" name="Check Box 20">
              <controlPr defaultSize="0" autoFill="0" autoLine="0" autoPict="0">
                <anchor moveWithCells="1">
                  <from>
                    <xdr:col>3</xdr:col>
                    <xdr:colOff>228600</xdr:colOff>
                    <xdr:row>38</xdr:row>
                    <xdr:rowOff>0</xdr:rowOff>
                  </from>
                  <to>
                    <xdr:col>3</xdr:col>
                    <xdr:colOff>542925</xdr:colOff>
                    <xdr:row>39</xdr:row>
                    <xdr:rowOff>9525</xdr:rowOff>
                  </to>
                </anchor>
              </controlPr>
            </control>
          </mc:Choice>
        </mc:AlternateContent>
        <mc:AlternateContent xmlns:mc="http://schemas.openxmlformats.org/markup-compatibility/2006">
          <mc:Choice Requires="x14">
            <control shapeId="11285" r:id="rId29" name="Check Box 21">
              <controlPr defaultSize="0" autoFill="0" autoLine="0" autoPict="0">
                <anchor moveWithCells="1">
                  <from>
                    <xdr:col>3</xdr:col>
                    <xdr:colOff>219075</xdr:colOff>
                    <xdr:row>42</xdr:row>
                    <xdr:rowOff>0</xdr:rowOff>
                  </from>
                  <to>
                    <xdr:col>3</xdr:col>
                    <xdr:colOff>533400</xdr:colOff>
                    <xdr:row>43</xdr:row>
                    <xdr:rowOff>9525</xdr:rowOff>
                  </to>
                </anchor>
              </controlPr>
            </control>
          </mc:Choice>
        </mc:AlternateContent>
        <mc:AlternateContent xmlns:mc="http://schemas.openxmlformats.org/markup-compatibility/2006">
          <mc:Choice Requires="x14">
            <control shapeId="11286" r:id="rId30" name="Check Box 22">
              <controlPr defaultSize="0" autoFill="0" autoLine="0" autoPict="0">
                <anchor moveWithCells="1">
                  <from>
                    <xdr:col>3</xdr:col>
                    <xdr:colOff>228600</xdr:colOff>
                    <xdr:row>45</xdr:row>
                    <xdr:rowOff>0</xdr:rowOff>
                  </from>
                  <to>
                    <xdr:col>3</xdr:col>
                    <xdr:colOff>542925</xdr:colOff>
                    <xdr:row>46</xdr:row>
                    <xdr:rowOff>9525</xdr:rowOff>
                  </to>
                </anchor>
              </controlPr>
            </control>
          </mc:Choice>
        </mc:AlternateContent>
        <mc:AlternateContent xmlns:mc="http://schemas.openxmlformats.org/markup-compatibility/2006">
          <mc:Choice Requires="x14">
            <control shapeId="11287" r:id="rId31" name="Check Box 23">
              <controlPr defaultSize="0" autoFill="0" autoLine="0" autoPict="0">
                <anchor moveWithCells="1">
                  <from>
                    <xdr:col>3</xdr:col>
                    <xdr:colOff>228600</xdr:colOff>
                    <xdr:row>46</xdr:row>
                    <xdr:rowOff>0</xdr:rowOff>
                  </from>
                  <to>
                    <xdr:col>3</xdr:col>
                    <xdr:colOff>542925</xdr:colOff>
                    <xdr:row>47</xdr:row>
                    <xdr:rowOff>9525</xdr:rowOff>
                  </to>
                </anchor>
              </controlPr>
            </control>
          </mc:Choice>
        </mc:AlternateContent>
        <mc:AlternateContent xmlns:mc="http://schemas.openxmlformats.org/markup-compatibility/2006">
          <mc:Choice Requires="x14">
            <control shapeId="11288" r:id="rId32" name="Check Box 24">
              <controlPr defaultSize="0" autoFill="0" autoLine="0" autoPict="0">
                <anchor moveWithCells="1">
                  <from>
                    <xdr:col>3</xdr:col>
                    <xdr:colOff>228600</xdr:colOff>
                    <xdr:row>40</xdr:row>
                    <xdr:rowOff>0</xdr:rowOff>
                  </from>
                  <to>
                    <xdr:col>3</xdr:col>
                    <xdr:colOff>542925</xdr:colOff>
                    <xdr:row>41</xdr:row>
                    <xdr:rowOff>9525</xdr:rowOff>
                  </to>
                </anchor>
              </controlPr>
            </control>
          </mc:Choice>
        </mc:AlternateContent>
        <mc:AlternateContent xmlns:mc="http://schemas.openxmlformats.org/markup-compatibility/2006">
          <mc:Choice Requires="x14">
            <control shapeId="11293" r:id="rId33" name="Check Box 29">
              <controlPr defaultSize="0" autoFill="0" autoLine="0" autoPict="0">
                <anchor moveWithCells="1">
                  <from>
                    <xdr:col>3</xdr:col>
                    <xdr:colOff>257175</xdr:colOff>
                    <xdr:row>65</xdr:row>
                    <xdr:rowOff>161925</xdr:rowOff>
                  </from>
                  <to>
                    <xdr:col>3</xdr:col>
                    <xdr:colOff>485775</xdr:colOff>
                    <xdr:row>67</xdr:row>
                    <xdr:rowOff>0</xdr:rowOff>
                  </to>
                </anchor>
              </controlPr>
            </control>
          </mc:Choice>
        </mc:AlternateContent>
        <mc:AlternateContent xmlns:mc="http://schemas.openxmlformats.org/markup-compatibility/2006">
          <mc:Choice Requires="x14">
            <control shapeId="11294" r:id="rId34" name="Check Box 30">
              <controlPr defaultSize="0" autoFill="0" autoLine="0" autoPict="0">
                <anchor moveWithCells="1">
                  <from>
                    <xdr:col>3</xdr:col>
                    <xdr:colOff>257175</xdr:colOff>
                    <xdr:row>66</xdr:row>
                    <xdr:rowOff>161925</xdr:rowOff>
                  </from>
                  <to>
                    <xdr:col>3</xdr:col>
                    <xdr:colOff>485775</xdr:colOff>
                    <xdr:row>68</xdr:row>
                    <xdr:rowOff>0</xdr:rowOff>
                  </to>
                </anchor>
              </controlPr>
            </control>
          </mc:Choice>
        </mc:AlternateContent>
        <mc:AlternateContent xmlns:mc="http://schemas.openxmlformats.org/markup-compatibility/2006">
          <mc:Choice Requires="x14">
            <control shapeId="11295" r:id="rId35" name="Check Box 31">
              <controlPr defaultSize="0" autoFill="0" autoLine="0" autoPict="0">
                <anchor moveWithCells="1">
                  <from>
                    <xdr:col>3</xdr:col>
                    <xdr:colOff>257175</xdr:colOff>
                    <xdr:row>68</xdr:row>
                    <xdr:rowOff>161925</xdr:rowOff>
                  </from>
                  <to>
                    <xdr:col>3</xdr:col>
                    <xdr:colOff>485775</xdr:colOff>
                    <xdr:row>70</xdr:row>
                    <xdr:rowOff>0</xdr:rowOff>
                  </to>
                </anchor>
              </controlPr>
            </control>
          </mc:Choice>
        </mc:AlternateContent>
        <mc:AlternateContent xmlns:mc="http://schemas.openxmlformats.org/markup-compatibility/2006">
          <mc:Choice Requires="x14">
            <control shapeId="11296" r:id="rId36" name="Check Box 32">
              <controlPr defaultSize="0" autoFill="0" autoLine="0" autoPict="0">
                <anchor moveWithCells="1">
                  <from>
                    <xdr:col>3</xdr:col>
                    <xdr:colOff>257175</xdr:colOff>
                    <xdr:row>67</xdr:row>
                    <xdr:rowOff>152400</xdr:rowOff>
                  </from>
                  <to>
                    <xdr:col>3</xdr:col>
                    <xdr:colOff>485775</xdr:colOff>
                    <xdr:row>68</xdr:row>
                    <xdr:rowOff>180975</xdr:rowOff>
                  </to>
                </anchor>
              </controlPr>
            </control>
          </mc:Choice>
        </mc:AlternateContent>
        <mc:AlternateContent xmlns:mc="http://schemas.openxmlformats.org/markup-compatibility/2006">
          <mc:Choice Requires="x14">
            <control shapeId="11298" r:id="rId37" name="Check Box 34">
              <controlPr defaultSize="0" autoFill="0" autoLine="0" autoPict="0">
                <anchor moveWithCells="1">
                  <from>
                    <xdr:col>3</xdr:col>
                    <xdr:colOff>257175</xdr:colOff>
                    <xdr:row>69</xdr:row>
                    <xdr:rowOff>161925</xdr:rowOff>
                  </from>
                  <to>
                    <xdr:col>3</xdr:col>
                    <xdr:colOff>485775</xdr:colOff>
                    <xdr:row>71</xdr:row>
                    <xdr:rowOff>0</xdr:rowOff>
                  </to>
                </anchor>
              </controlPr>
            </control>
          </mc:Choice>
        </mc:AlternateContent>
        <mc:AlternateContent xmlns:mc="http://schemas.openxmlformats.org/markup-compatibility/2006">
          <mc:Choice Requires="x14">
            <control shapeId="11299" r:id="rId38" name="Check Box 35">
              <controlPr defaultSize="0" autoFill="0" autoLine="0" autoPict="0">
                <anchor moveWithCells="1">
                  <from>
                    <xdr:col>3</xdr:col>
                    <xdr:colOff>257175</xdr:colOff>
                    <xdr:row>70</xdr:row>
                    <xdr:rowOff>161925</xdr:rowOff>
                  </from>
                  <to>
                    <xdr:col>3</xdr:col>
                    <xdr:colOff>485775</xdr:colOff>
                    <xdr:row>72</xdr:row>
                    <xdr:rowOff>0</xdr:rowOff>
                  </to>
                </anchor>
              </controlPr>
            </control>
          </mc:Choice>
        </mc:AlternateContent>
        <mc:AlternateContent xmlns:mc="http://schemas.openxmlformats.org/markup-compatibility/2006">
          <mc:Choice Requires="x14">
            <control shapeId="11300" r:id="rId39" name="Check Box 36">
              <controlPr defaultSize="0" autoFill="0" autoLine="0" autoPict="0">
                <anchor moveWithCells="1">
                  <from>
                    <xdr:col>3</xdr:col>
                    <xdr:colOff>257175</xdr:colOff>
                    <xdr:row>71</xdr:row>
                    <xdr:rowOff>161925</xdr:rowOff>
                  </from>
                  <to>
                    <xdr:col>3</xdr:col>
                    <xdr:colOff>485775</xdr:colOff>
                    <xdr:row>73</xdr:row>
                    <xdr:rowOff>0</xdr:rowOff>
                  </to>
                </anchor>
              </controlPr>
            </control>
          </mc:Choice>
        </mc:AlternateContent>
        <mc:AlternateContent xmlns:mc="http://schemas.openxmlformats.org/markup-compatibility/2006">
          <mc:Choice Requires="x14">
            <control shapeId="11301" r:id="rId40" name="Check Box 37">
              <controlPr defaultSize="0" autoFill="0" autoLine="0" autoPict="0">
                <anchor moveWithCells="1">
                  <from>
                    <xdr:col>3</xdr:col>
                    <xdr:colOff>257175</xdr:colOff>
                    <xdr:row>72</xdr:row>
                    <xdr:rowOff>161925</xdr:rowOff>
                  </from>
                  <to>
                    <xdr:col>3</xdr:col>
                    <xdr:colOff>485775</xdr:colOff>
                    <xdr:row>74</xdr:row>
                    <xdr:rowOff>0</xdr:rowOff>
                  </to>
                </anchor>
              </controlPr>
            </control>
          </mc:Choice>
        </mc:AlternateContent>
        <mc:AlternateContent xmlns:mc="http://schemas.openxmlformats.org/markup-compatibility/2006">
          <mc:Choice Requires="x14">
            <control shapeId="11302" r:id="rId41" name="Check Box 38">
              <controlPr defaultSize="0" autoFill="0" autoLine="0" autoPict="0">
                <anchor moveWithCells="1">
                  <from>
                    <xdr:col>3</xdr:col>
                    <xdr:colOff>257175</xdr:colOff>
                    <xdr:row>73</xdr:row>
                    <xdr:rowOff>161925</xdr:rowOff>
                  </from>
                  <to>
                    <xdr:col>3</xdr:col>
                    <xdr:colOff>485775</xdr:colOff>
                    <xdr:row>75</xdr:row>
                    <xdr:rowOff>0</xdr:rowOff>
                  </to>
                </anchor>
              </controlPr>
            </control>
          </mc:Choice>
        </mc:AlternateContent>
        <mc:AlternateContent xmlns:mc="http://schemas.openxmlformats.org/markup-compatibility/2006">
          <mc:Choice Requires="x14">
            <control shapeId="11303" r:id="rId42" name="Check Box 39">
              <controlPr defaultSize="0" autoFill="0" autoLine="0" autoPict="0">
                <anchor moveWithCells="1">
                  <from>
                    <xdr:col>3</xdr:col>
                    <xdr:colOff>257175</xdr:colOff>
                    <xdr:row>76</xdr:row>
                    <xdr:rowOff>66675</xdr:rowOff>
                  </from>
                  <to>
                    <xdr:col>3</xdr:col>
                    <xdr:colOff>466725</xdr:colOff>
                    <xdr:row>76</xdr:row>
                    <xdr:rowOff>333375</xdr:rowOff>
                  </to>
                </anchor>
              </controlPr>
            </control>
          </mc:Choice>
        </mc:AlternateContent>
        <mc:AlternateContent xmlns:mc="http://schemas.openxmlformats.org/markup-compatibility/2006">
          <mc:Choice Requires="x14">
            <control shapeId="11304" r:id="rId43" name="Check Box 40">
              <controlPr defaultSize="0" autoFill="0" autoLine="0" autoPict="0">
                <anchor moveWithCells="1">
                  <from>
                    <xdr:col>3</xdr:col>
                    <xdr:colOff>257175</xdr:colOff>
                    <xdr:row>77</xdr:row>
                    <xdr:rowOff>66675</xdr:rowOff>
                  </from>
                  <to>
                    <xdr:col>3</xdr:col>
                    <xdr:colOff>485775</xdr:colOff>
                    <xdr:row>77</xdr:row>
                    <xdr:rowOff>295275</xdr:rowOff>
                  </to>
                </anchor>
              </controlPr>
            </control>
          </mc:Choice>
        </mc:AlternateContent>
        <mc:AlternateContent xmlns:mc="http://schemas.openxmlformats.org/markup-compatibility/2006">
          <mc:Choice Requires="x14">
            <control shapeId="11305" r:id="rId44" name="Check Box 41">
              <controlPr defaultSize="0" autoFill="0" autoLine="0" autoPict="0">
                <anchor moveWithCells="1">
                  <from>
                    <xdr:col>3</xdr:col>
                    <xdr:colOff>257175</xdr:colOff>
                    <xdr:row>77</xdr:row>
                    <xdr:rowOff>352425</xdr:rowOff>
                  </from>
                  <to>
                    <xdr:col>3</xdr:col>
                    <xdr:colOff>485775</xdr:colOff>
                    <xdr:row>79</xdr:row>
                    <xdr:rowOff>28575</xdr:rowOff>
                  </to>
                </anchor>
              </controlPr>
            </control>
          </mc:Choice>
        </mc:AlternateContent>
        <mc:AlternateContent xmlns:mc="http://schemas.openxmlformats.org/markup-compatibility/2006">
          <mc:Choice Requires="x14">
            <control shapeId="11306" r:id="rId45" name="Check Box 42">
              <controlPr defaultSize="0" autoFill="0" autoLine="0" autoPict="0">
                <anchor moveWithCells="1">
                  <from>
                    <xdr:col>3</xdr:col>
                    <xdr:colOff>257175</xdr:colOff>
                    <xdr:row>78</xdr:row>
                    <xdr:rowOff>180975</xdr:rowOff>
                  </from>
                  <to>
                    <xdr:col>3</xdr:col>
                    <xdr:colOff>485775</xdr:colOff>
                    <xdr:row>80</xdr:row>
                    <xdr:rowOff>28575</xdr:rowOff>
                  </to>
                </anchor>
              </controlPr>
            </control>
          </mc:Choice>
        </mc:AlternateContent>
        <mc:AlternateContent xmlns:mc="http://schemas.openxmlformats.org/markup-compatibility/2006">
          <mc:Choice Requires="x14">
            <control shapeId="11307" r:id="rId46" name="Check Box 43">
              <controlPr defaultSize="0" autoFill="0" autoLine="0" autoPict="0">
                <anchor moveWithCells="1">
                  <from>
                    <xdr:col>3</xdr:col>
                    <xdr:colOff>257175</xdr:colOff>
                    <xdr:row>79</xdr:row>
                    <xdr:rowOff>180975</xdr:rowOff>
                  </from>
                  <to>
                    <xdr:col>3</xdr:col>
                    <xdr:colOff>485775</xdr:colOff>
                    <xdr:row>81</xdr:row>
                    <xdr:rowOff>9525</xdr:rowOff>
                  </to>
                </anchor>
              </controlPr>
            </control>
          </mc:Choice>
        </mc:AlternateContent>
        <mc:AlternateContent xmlns:mc="http://schemas.openxmlformats.org/markup-compatibility/2006">
          <mc:Choice Requires="x14">
            <control shapeId="11308" r:id="rId47" name="Check Box 44">
              <controlPr defaultSize="0" autoFill="0" autoLine="0" autoPict="0">
                <anchor moveWithCells="1">
                  <from>
                    <xdr:col>3</xdr:col>
                    <xdr:colOff>257175</xdr:colOff>
                    <xdr:row>80</xdr:row>
                    <xdr:rowOff>180975</xdr:rowOff>
                  </from>
                  <to>
                    <xdr:col>3</xdr:col>
                    <xdr:colOff>485775</xdr:colOff>
                    <xdr:row>82</xdr:row>
                    <xdr:rowOff>28575</xdr:rowOff>
                  </to>
                </anchor>
              </controlPr>
            </control>
          </mc:Choice>
        </mc:AlternateContent>
        <mc:AlternateContent xmlns:mc="http://schemas.openxmlformats.org/markup-compatibility/2006">
          <mc:Choice Requires="x14">
            <control shapeId="11317" r:id="rId48" name="Check Box 53">
              <controlPr defaultSize="0" autoFill="0" autoLine="0" autoPict="0">
                <anchor moveWithCells="1">
                  <from>
                    <xdr:col>3</xdr:col>
                    <xdr:colOff>228600</xdr:colOff>
                    <xdr:row>39</xdr:row>
                    <xdr:rowOff>0</xdr:rowOff>
                  </from>
                  <to>
                    <xdr:col>5</xdr:col>
                    <xdr:colOff>104775</xdr:colOff>
                    <xdr:row>40</xdr:row>
                    <xdr:rowOff>9525</xdr:rowOff>
                  </to>
                </anchor>
              </controlPr>
            </control>
          </mc:Choice>
        </mc:AlternateContent>
        <mc:AlternateContent xmlns:mc="http://schemas.openxmlformats.org/markup-compatibility/2006">
          <mc:Choice Requires="x14">
            <control shapeId="11318" r:id="rId49" name="Check Box 54">
              <controlPr defaultSize="0" autoFill="0" autoLine="0" autoPict="0">
                <anchor moveWithCells="1">
                  <from>
                    <xdr:col>3</xdr:col>
                    <xdr:colOff>257175</xdr:colOff>
                    <xdr:row>82</xdr:row>
                    <xdr:rowOff>180975</xdr:rowOff>
                  </from>
                  <to>
                    <xdr:col>5</xdr:col>
                    <xdr:colOff>142875</xdr:colOff>
                    <xdr:row>83</xdr:row>
                    <xdr:rowOff>180975</xdr:rowOff>
                  </to>
                </anchor>
              </controlPr>
            </control>
          </mc:Choice>
        </mc:AlternateContent>
        <mc:AlternateContent xmlns:mc="http://schemas.openxmlformats.org/markup-compatibility/2006">
          <mc:Choice Requires="x14">
            <control shapeId="11319" r:id="rId50" name="Check Box 55">
              <controlPr defaultSize="0" autoFill="0" autoLine="0" autoPict="0">
                <anchor moveWithCells="1">
                  <from>
                    <xdr:col>3</xdr:col>
                    <xdr:colOff>257175</xdr:colOff>
                    <xdr:row>84</xdr:row>
                    <xdr:rowOff>66675</xdr:rowOff>
                  </from>
                  <to>
                    <xdr:col>5</xdr:col>
                    <xdr:colOff>142875</xdr:colOff>
                    <xdr:row>84</xdr:row>
                    <xdr:rowOff>276225</xdr:rowOff>
                  </to>
                </anchor>
              </controlPr>
            </control>
          </mc:Choice>
        </mc:AlternateContent>
        <mc:AlternateContent xmlns:mc="http://schemas.openxmlformats.org/markup-compatibility/2006">
          <mc:Choice Requires="x14">
            <control shapeId="11320" r:id="rId51" name="Check Box 56">
              <controlPr defaultSize="0" autoFill="0" autoLine="0" autoPict="0">
                <anchor moveWithCells="1">
                  <from>
                    <xdr:col>3</xdr:col>
                    <xdr:colOff>257175</xdr:colOff>
                    <xdr:row>85</xdr:row>
                    <xdr:rowOff>142875</xdr:rowOff>
                  </from>
                  <to>
                    <xdr:col>5</xdr:col>
                    <xdr:colOff>142875</xdr:colOff>
                    <xdr:row>85</xdr:row>
                    <xdr:rowOff>428625</xdr:rowOff>
                  </to>
                </anchor>
              </controlPr>
            </control>
          </mc:Choice>
        </mc:AlternateContent>
        <mc:AlternateContent xmlns:mc="http://schemas.openxmlformats.org/markup-compatibility/2006">
          <mc:Choice Requires="x14">
            <control shapeId="11321" r:id="rId52" name="Check Box 57">
              <controlPr defaultSize="0" autoFill="0" autoLine="0" autoPict="0">
                <anchor moveWithCells="1">
                  <from>
                    <xdr:col>3</xdr:col>
                    <xdr:colOff>266700</xdr:colOff>
                    <xdr:row>86</xdr:row>
                    <xdr:rowOff>66675</xdr:rowOff>
                  </from>
                  <to>
                    <xdr:col>5</xdr:col>
                    <xdr:colOff>142875</xdr:colOff>
                    <xdr:row>86</xdr:row>
                    <xdr:rowOff>257175</xdr:rowOff>
                  </to>
                </anchor>
              </controlPr>
            </control>
          </mc:Choice>
        </mc:AlternateContent>
        <mc:AlternateContent xmlns:mc="http://schemas.openxmlformats.org/markup-compatibility/2006">
          <mc:Choice Requires="x14">
            <control shapeId="11322" r:id="rId53" name="Check Box 58">
              <controlPr defaultSize="0" autoFill="0" autoLine="0" autoPict="0">
                <anchor moveWithCells="1">
                  <from>
                    <xdr:col>3</xdr:col>
                    <xdr:colOff>257175</xdr:colOff>
                    <xdr:row>87</xdr:row>
                    <xdr:rowOff>0</xdr:rowOff>
                  </from>
                  <to>
                    <xdr:col>5</xdr:col>
                    <xdr:colOff>142875</xdr:colOff>
                    <xdr:row>88</xdr:row>
                    <xdr:rowOff>9525</xdr:rowOff>
                  </to>
                </anchor>
              </controlPr>
            </control>
          </mc:Choice>
        </mc:AlternateContent>
        <mc:AlternateContent xmlns:mc="http://schemas.openxmlformats.org/markup-compatibility/2006">
          <mc:Choice Requires="x14">
            <control shapeId="11323" r:id="rId54" name="Check Box 59">
              <controlPr defaultSize="0" autoFill="0" autoLine="0" autoPict="0">
                <anchor moveWithCells="1">
                  <from>
                    <xdr:col>3</xdr:col>
                    <xdr:colOff>257175</xdr:colOff>
                    <xdr:row>89</xdr:row>
                    <xdr:rowOff>76200</xdr:rowOff>
                  </from>
                  <to>
                    <xdr:col>3</xdr:col>
                    <xdr:colOff>533400</xdr:colOff>
                    <xdr:row>89</xdr:row>
                    <xdr:rowOff>352425</xdr:rowOff>
                  </to>
                </anchor>
              </controlPr>
            </control>
          </mc:Choice>
        </mc:AlternateContent>
        <mc:AlternateContent xmlns:mc="http://schemas.openxmlformats.org/markup-compatibility/2006">
          <mc:Choice Requires="x14">
            <control shapeId="11324" r:id="rId55" name="Check Box 60">
              <controlPr defaultSize="0" autoFill="0" autoLine="0" autoPict="0">
                <anchor moveWithCells="1">
                  <from>
                    <xdr:col>3</xdr:col>
                    <xdr:colOff>257175</xdr:colOff>
                    <xdr:row>90</xdr:row>
                    <xdr:rowOff>76200</xdr:rowOff>
                  </from>
                  <to>
                    <xdr:col>3</xdr:col>
                    <xdr:colOff>638175</xdr:colOff>
                    <xdr:row>90</xdr:row>
                    <xdr:rowOff>523875</xdr:rowOff>
                  </to>
                </anchor>
              </controlPr>
            </control>
          </mc:Choice>
        </mc:AlternateContent>
        <mc:AlternateContent xmlns:mc="http://schemas.openxmlformats.org/markup-compatibility/2006">
          <mc:Choice Requires="x14">
            <control shapeId="11325" r:id="rId56" name="Check Box 61">
              <controlPr defaultSize="0" autoFill="0" autoLine="0" autoPict="0">
                <anchor moveWithCells="1">
                  <from>
                    <xdr:col>3</xdr:col>
                    <xdr:colOff>257175</xdr:colOff>
                    <xdr:row>91</xdr:row>
                    <xdr:rowOff>28575</xdr:rowOff>
                  </from>
                  <to>
                    <xdr:col>5</xdr:col>
                    <xdr:colOff>142875</xdr:colOff>
                    <xdr:row>92</xdr:row>
                    <xdr:rowOff>9525</xdr:rowOff>
                  </to>
                </anchor>
              </controlPr>
            </control>
          </mc:Choice>
        </mc:AlternateContent>
        <mc:AlternateContent xmlns:mc="http://schemas.openxmlformats.org/markup-compatibility/2006">
          <mc:Choice Requires="x14">
            <control shapeId="11326" r:id="rId57" name="Check Box 62">
              <controlPr defaultSize="0" autoFill="0" autoLine="0" autoPict="0">
                <anchor moveWithCells="1">
                  <from>
                    <xdr:col>3</xdr:col>
                    <xdr:colOff>257175</xdr:colOff>
                    <xdr:row>93</xdr:row>
                    <xdr:rowOff>66675</xdr:rowOff>
                  </from>
                  <to>
                    <xdr:col>3</xdr:col>
                    <xdr:colOff>523875</xdr:colOff>
                    <xdr:row>93</xdr:row>
                    <xdr:rowOff>352425</xdr:rowOff>
                  </to>
                </anchor>
              </controlPr>
            </control>
          </mc:Choice>
        </mc:AlternateContent>
        <mc:AlternateContent xmlns:mc="http://schemas.openxmlformats.org/markup-compatibility/2006">
          <mc:Choice Requires="x14">
            <control shapeId="11327" r:id="rId58" name="Check Box 63">
              <controlPr defaultSize="0" autoFill="0" autoLine="0" autoPict="0">
                <anchor moveWithCells="1">
                  <from>
                    <xdr:col>3</xdr:col>
                    <xdr:colOff>257175</xdr:colOff>
                    <xdr:row>93</xdr:row>
                    <xdr:rowOff>371475</xdr:rowOff>
                  </from>
                  <to>
                    <xdr:col>5</xdr:col>
                    <xdr:colOff>142875</xdr:colOff>
                    <xdr:row>94</xdr:row>
                    <xdr:rowOff>180975</xdr:rowOff>
                  </to>
                </anchor>
              </controlPr>
            </control>
          </mc:Choice>
        </mc:AlternateContent>
        <mc:AlternateContent xmlns:mc="http://schemas.openxmlformats.org/markup-compatibility/2006">
          <mc:Choice Requires="x14">
            <control shapeId="11328" r:id="rId59" name="Check Box 64">
              <controlPr defaultSize="0" autoFill="0" autoLine="0" autoPict="0">
                <anchor moveWithCells="1">
                  <from>
                    <xdr:col>3</xdr:col>
                    <xdr:colOff>257175</xdr:colOff>
                    <xdr:row>94</xdr:row>
                    <xdr:rowOff>180975</xdr:rowOff>
                  </from>
                  <to>
                    <xdr:col>5</xdr:col>
                    <xdr:colOff>123825</xdr:colOff>
                    <xdr:row>95</xdr:row>
                    <xdr:rowOff>180975</xdr:rowOff>
                  </to>
                </anchor>
              </controlPr>
            </control>
          </mc:Choice>
        </mc:AlternateContent>
        <mc:AlternateContent xmlns:mc="http://schemas.openxmlformats.org/markup-compatibility/2006">
          <mc:Choice Requires="x14">
            <control shapeId="11329" r:id="rId60" name="Check Box 65">
              <controlPr defaultSize="0" autoFill="0" autoLine="0" autoPict="0">
                <anchor moveWithCells="1">
                  <from>
                    <xdr:col>3</xdr:col>
                    <xdr:colOff>257175</xdr:colOff>
                    <xdr:row>95</xdr:row>
                    <xdr:rowOff>180975</xdr:rowOff>
                  </from>
                  <to>
                    <xdr:col>5</xdr:col>
                    <xdr:colOff>142875</xdr:colOff>
                    <xdr:row>96</xdr:row>
                    <xdr:rowOff>180975</xdr:rowOff>
                  </to>
                </anchor>
              </controlPr>
            </control>
          </mc:Choice>
        </mc:AlternateContent>
        <mc:AlternateContent xmlns:mc="http://schemas.openxmlformats.org/markup-compatibility/2006">
          <mc:Choice Requires="x14">
            <control shapeId="11330" r:id="rId61" name="Check Box 66">
              <controlPr defaultSize="0" autoFill="0" autoLine="0" autoPict="0">
                <anchor moveWithCells="1">
                  <from>
                    <xdr:col>3</xdr:col>
                    <xdr:colOff>257175</xdr:colOff>
                    <xdr:row>96</xdr:row>
                    <xdr:rowOff>180975</xdr:rowOff>
                  </from>
                  <to>
                    <xdr:col>3</xdr:col>
                    <xdr:colOff>533400</xdr:colOff>
                    <xdr:row>98</xdr:row>
                    <xdr:rowOff>47625</xdr:rowOff>
                  </to>
                </anchor>
              </controlPr>
            </control>
          </mc:Choice>
        </mc:AlternateContent>
        <mc:AlternateContent xmlns:mc="http://schemas.openxmlformats.org/markup-compatibility/2006">
          <mc:Choice Requires="x14">
            <control shapeId="11331" r:id="rId62" name="Check Box 67">
              <controlPr defaultSize="0" autoFill="0" autoLine="0" autoPict="0">
                <anchor moveWithCells="1">
                  <from>
                    <xdr:col>3</xdr:col>
                    <xdr:colOff>266700</xdr:colOff>
                    <xdr:row>98</xdr:row>
                    <xdr:rowOff>66675</xdr:rowOff>
                  </from>
                  <to>
                    <xdr:col>3</xdr:col>
                    <xdr:colOff>600075</xdr:colOff>
                    <xdr:row>99</xdr:row>
                    <xdr:rowOff>0</xdr:rowOff>
                  </to>
                </anchor>
              </controlPr>
            </control>
          </mc:Choice>
        </mc:AlternateContent>
        <mc:AlternateContent xmlns:mc="http://schemas.openxmlformats.org/markup-compatibility/2006">
          <mc:Choice Requires="x14">
            <control shapeId="11332" r:id="rId63" name="Check Box 68">
              <controlPr defaultSize="0" autoFill="0" autoLine="0" autoPict="0">
                <anchor moveWithCells="1">
                  <from>
                    <xdr:col>3</xdr:col>
                    <xdr:colOff>228600</xdr:colOff>
                    <xdr:row>46</xdr:row>
                    <xdr:rowOff>180975</xdr:rowOff>
                  </from>
                  <to>
                    <xdr:col>3</xdr:col>
                    <xdr:colOff>542925</xdr:colOff>
                    <xdr:row>47</xdr:row>
                    <xdr:rowOff>180975</xdr:rowOff>
                  </to>
                </anchor>
              </controlPr>
            </control>
          </mc:Choice>
        </mc:AlternateContent>
        <mc:AlternateContent xmlns:mc="http://schemas.openxmlformats.org/markup-compatibility/2006">
          <mc:Choice Requires="x14">
            <control shapeId="11334" r:id="rId64" name="Check Box 70">
              <controlPr defaultSize="0" autoFill="0" autoLine="0" autoPict="0">
                <anchor moveWithCells="1">
                  <from>
                    <xdr:col>2</xdr:col>
                    <xdr:colOff>3181350</xdr:colOff>
                    <xdr:row>56</xdr:row>
                    <xdr:rowOff>428625</xdr:rowOff>
                  </from>
                  <to>
                    <xdr:col>2</xdr:col>
                    <xdr:colOff>3390900</xdr:colOff>
                    <xdr:row>58</xdr:row>
                    <xdr:rowOff>104775</xdr:rowOff>
                  </to>
                </anchor>
              </controlPr>
            </control>
          </mc:Choice>
        </mc:AlternateContent>
        <mc:AlternateContent xmlns:mc="http://schemas.openxmlformats.org/markup-compatibility/2006">
          <mc:Choice Requires="x14">
            <control shapeId="11336" r:id="rId65" name="Check Box 72">
              <controlPr defaultSize="0" autoFill="0" autoLine="0" autoPict="0">
                <anchor moveWithCells="1">
                  <from>
                    <xdr:col>3</xdr:col>
                    <xdr:colOff>228600</xdr:colOff>
                    <xdr:row>107</xdr:row>
                    <xdr:rowOff>0</xdr:rowOff>
                  </from>
                  <to>
                    <xdr:col>3</xdr:col>
                    <xdr:colOff>542925</xdr:colOff>
                    <xdr:row>107</xdr:row>
                    <xdr:rowOff>209550</xdr:rowOff>
                  </to>
                </anchor>
              </controlPr>
            </control>
          </mc:Choice>
        </mc:AlternateContent>
        <mc:AlternateContent xmlns:mc="http://schemas.openxmlformats.org/markup-compatibility/2006">
          <mc:Choice Requires="x14">
            <control shapeId="11337" r:id="rId66" name="Check Box 73">
              <controlPr defaultSize="0" autoFill="0" autoLine="0" autoPict="0">
                <anchor moveWithCells="1">
                  <from>
                    <xdr:col>3</xdr:col>
                    <xdr:colOff>228600</xdr:colOff>
                    <xdr:row>108</xdr:row>
                    <xdr:rowOff>0</xdr:rowOff>
                  </from>
                  <to>
                    <xdr:col>3</xdr:col>
                    <xdr:colOff>542925</xdr:colOff>
                    <xdr:row>108</xdr:row>
                    <xdr:rowOff>209550</xdr:rowOff>
                  </to>
                </anchor>
              </controlPr>
            </control>
          </mc:Choice>
        </mc:AlternateContent>
        <mc:AlternateContent xmlns:mc="http://schemas.openxmlformats.org/markup-compatibility/2006">
          <mc:Choice Requires="x14">
            <control shapeId="11338" r:id="rId67" name="Check Box 74">
              <controlPr defaultSize="0" autoFill="0" autoLine="0" autoPict="0">
                <anchor moveWithCells="1">
                  <from>
                    <xdr:col>3</xdr:col>
                    <xdr:colOff>228600</xdr:colOff>
                    <xdr:row>109</xdr:row>
                    <xdr:rowOff>0</xdr:rowOff>
                  </from>
                  <to>
                    <xdr:col>3</xdr:col>
                    <xdr:colOff>542925</xdr:colOff>
                    <xdr:row>109</xdr:row>
                    <xdr:rowOff>209550</xdr:rowOff>
                  </to>
                </anchor>
              </controlPr>
            </control>
          </mc:Choice>
        </mc:AlternateContent>
        <mc:AlternateContent xmlns:mc="http://schemas.openxmlformats.org/markup-compatibility/2006">
          <mc:Choice Requires="x14">
            <control shapeId="11339" r:id="rId68" name="Check Box 75">
              <controlPr defaultSize="0" autoFill="0" autoLine="0" autoPict="0">
                <anchor moveWithCells="1">
                  <from>
                    <xdr:col>3</xdr:col>
                    <xdr:colOff>228600</xdr:colOff>
                    <xdr:row>110</xdr:row>
                    <xdr:rowOff>0</xdr:rowOff>
                  </from>
                  <to>
                    <xdr:col>3</xdr:col>
                    <xdr:colOff>542925</xdr:colOff>
                    <xdr:row>111</xdr:row>
                    <xdr:rowOff>9525</xdr:rowOff>
                  </to>
                </anchor>
              </controlPr>
            </control>
          </mc:Choice>
        </mc:AlternateContent>
        <mc:AlternateContent xmlns:mc="http://schemas.openxmlformats.org/markup-compatibility/2006">
          <mc:Choice Requires="x14">
            <control shapeId="11340" r:id="rId69" name="Check Box 76">
              <controlPr defaultSize="0" autoFill="0" autoLine="0" autoPict="0">
                <anchor moveWithCells="1">
                  <from>
                    <xdr:col>3</xdr:col>
                    <xdr:colOff>228600</xdr:colOff>
                    <xdr:row>111</xdr:row>
                    <xdr:rowOff>0</xdr:rowOff>
                  </from>
                  <to>
                    <xdr:col>3</xdr:col>
                    <xdr:colOff>542925</xdr:colOff>
                    <xdr:row>112</xdr:row>
                    <xdr:rowOff>9525</xdr:rowOff>
                  </to>
                </anchor>
              </controlPr>
            </control>
          </mc:Choice>
        </mc:AlternateContent>
        <mc:AlternateContent xmlns:mc="http://schemas.openxmlformats.org/markup-compatibility/2006">
          <mc:Choice Requires="x14">
            <control shapeId="11341" r:id="rId70" name="Check Box 77">
              <controlPr defaultSize="0" autoFill="0" autoLine="0" autoPict="0">
                <anchor moveWithCells="1">
                  <from>
                    <xdr:col>3</xdr:col>
                    <xdr:colOff>228600</xdr:colOff>
                    <xdr:row>112</xdr:row>
                    <xdr:rowOff>47625</xdr:rowOff>
                  </from>
                  <to>
                    <xdr:col>3</xdr:col>
                    <xdr:colOff>542925</xdr:colOff>
                    <xdr:row>112</xdr:row>
                    <xdr:rowOff>257175</xdr:rowOff>
                  </to>
                </anchor>
              </controlPr>
            </control>
          </mc:Choice>
        </mc:AlternateContent>
        <mc:AlternateContent xmlns:mc="http://schemas.openxmlformats.org/markup-compatibility/2006">
          <mc:Choice Requires="x14">
            <control shapeId="11342" r:id="rId71" name="Check Box 78">
              <controlPr defaultSize="0" autoFill="0" autoLine="0" autoPict="0">
                <anchor moveWithCells="1">
                  <from>
                    <xdr:col>3</xdr:col>
                    <xdr:colOff>228600</xdr:colOff>
                    <xdr:row>113</xdr:row>
                    <xdr:rowOff>0</xdr:rowOff>
                  </from>
                  <to>
                    <xdr:col>3</xdr:col>
                    <xdr:colOff>542925</xdr:colOff>
                    <xdr:row>114</xdr:row>
                    <xdr:rowOff>9525</xdr:rowOff>
                  </to>
                </anchor>
              </controlPr>
            </control>
          </mc:Choice>
        </mc:AlternateContent>
        <mc:AlternateContent xmlns:mc="http://schemas.openxmlformats.org/markup-compatibility/2006">
          <mc:Choice Requires="x14">
            <control shapeId="11343" r:id="rId72" name="Check Box 79">
              <controlPr defaultSize="0" autoFill="0" autoLine="0" autoPict="0">
                <anchor moveWithCells="1">
                  <from>
                    <xdr:col>3</xdr:col>
                    <xdr:colOff>228600</xdr:colOff>
                    <xdr:row>114</xdr:row>
                    <xdr:rowOff>0</xdr:rowOff>
                  </from>
                  <to>
                    <xdr:col>3</xdr:col>
                    <xdr:colOff>542925</xdr:colOff>
                    <xdr:row>115</xdr:row>
                    <xdr:rowOff>9525</xdr:rowOff>
                  </to>
                </anchor>
              </controlPr>
            </control>
          </mc:Choice>
        </mc:AlternateContent>
        <mc:AlternateContent xmlns:mc="http://schemas.openxmlformats.org/markup-compatibility/2006">
          <mc:Choice Requires="x14">
            <control shapeId="11344" r:id="rId73" name="Check Box 80">
              <controlPr defaultSize="0" autoFill="0" autoLine="0" autoPict="0">
                <anchor moveWithCells="1">
                  <from>
                    <xdr:col>3</xdr:col>
                    <xdr:colOff>228600</xdr:colOff>
                    <xdr:row>115</xdr:row>
                    <xdr:rowOff>0</xdr:rowOff>
                  </from>
                  <to>
                    <xdr:col>3</xdr:col>
                    <xdr:colOff>542925</xdr:colOff>
                    <xdr:row>116</xdr:row>
                    <xdr:rowOff>9525</xdr:rowOff>
                  </to>
                </anchor>
              </controlPr>
            </control>
          </mc:Choice>
        </mc:AlternateContent>
        <mc:AlternateContent xmlns:mc="http://schemas.openxmlformats.org/markup-compatibility/2006">
          <mc:Choice Requires="x14">
            <control shapeId="11345" r:id="rId74" name="Check Box 81">
              <controlPr defaultSize="0" autoFill="0" autoLine="0" autoPict="0">
                <anchor moveWithCells="1">
                  <from>
                    <xdr:col>3</xdr:col>
                    <xdr:colOff>228600</xdr:colOff>
                    <xdr:row>116</xdr:row>
                    <xdr:rowOff>0</xdr:rowOff>
                  </from>
                  <to>
                    <xdr:col>3</xdr:col>
                    <xdr:colOff>542925</xdr:colOff>
                    <xdr:row>117</xdr:row>
                    <xdr:rowOff>9525</xdr:rowOff>
                  </to>
                </anchor>
              </controlPr>
            </control>
          </mc:Choice>
        </mc:AlternateContent>
        <mc:AlternateContent xmlns:mc="http://schemas.openxmlformats.org/markup-compatibility/2006">
          <mc:Choice Requires="x14">
            <control shapeId="11346" r:id="rId75" name="Check Box 82">
              <controlPr defaultSize="0" autoFill="0" autoLine="0" autoPict="0">
                <anchor moveWithCells="1">
                  <from>
                    <xdr:col>3</xdr:col>
                    <xdr:colOff>228600</xdr:colOff>
                    <xdr:row>117</xdr:row>
                    <xdr:rowOff>0</xdr:rowOff>
                  </from>
                  <to>
                    <xdr:col>3</xdr:col>
                    <xdr:colOff>542925</xdr:colOff>
                    <xdr:row>118</xdr:row>
                    <xdr:rowOff>9525</xdr:rowOff>
                  </to>
                </anchor>
              </controlPr>
            </control>
          </mc:Choice>
        </mc:AlternateContent>
        <mc:AlternateContent xmlns:mc="http://schemas.openxmlformats.org/markup-compatibility/2006">
          <mc:Choice Requires="x14">
            <control shapeId="11347" r:id="rId76" name="Check Box 83">
              <controlPr defaultSize="0" autoFill="0" autoLine="0" autoPict="0">
                <anchor moveWithCells="1">
                  <from>
                    <xdr:col>3</xdr:col>
                    <xdr:colOff>228600</xdr:colOff>
                    <xdr:row>118</xdr:row>
                    <xdr:rowOff>0</xdr:rowOff>
                  </from>
                  <to>
                    <xdr:col>3</xdr:col>
                    <xdr:colOff>542925</xdr:colOff>
                    <xdr:row>118</xdr:row>
                    <xdr:rowOff>209550</xdr:rowOff>
                  </to>
                </anchor>
              </controlPr>
            </control>
          </mc:Choice>
        </mc:AlternateContent>
        <mc:AlternateContent xmlns:mc="http://schemas.openxmlformats.org/markup-compatibility/2006">
          <mc:Choice Requires="x14">
            <control shapeId="11348" r:id="rId77" name="Check Box 84">
              <controlPr defaultSize="0" autoFill="0" autoLine="0" autoPict="0">
                <anchor moveWithCells="1">
                  <from>
                    <xdr:col>3</xdr:col>
                    <xdr:colOff>228600</xdr:colOff>
                    <xdr:row>119</xdr:row>
                    <xdr:rowOff>0</xdr:rowOff>
                  </from>
                  <to>
                    <xdr:col>3</xdr:col>
                    <xdr:colOff>542925</xdr:colOff>
                    <xdr:row>119</xdr:row>
                    <xdr:rowOff>209550</xdr:rowOff>
                  </to>
                </anchor>
              </controlPr>
            </control>
          </mc:Choice>
        </mc:AlternateContent>
        <mc:AlternateContent xmlns:mc="http://schemas.openxmlformats.org/markup-compatibility/2006">
          <mc:Choice Requires="x14">
            <control shapeId="11349" r:id="rId78" name="Check Box 85">
              <controlPr defaultSize="0" autoFill="0" autoLine="0" autoPict="0">
                <anchor moveWithCells="1">
                  <from>
                    <xdr:col>3</xdr:col>
                    <xdr:colOff>228600</xdr:colOff>
                    <xdr:row>120</xdr:row>
                    <xdr:rowOff>0</xdr:rowOff>
                  </from>
                  <to>
                    <xdr:col>3</xdr:col>
                    <xdr:colOff>542925</xdr:colOff>
                    <xdr:row>120</xdr:row>
                    <xdr:rowOff>209550</xdr:rowOff>
                  </to>
                </anchor>
              </controlPr>
            </control>
          </mc:Choice>
        </mc:AlternateContent>
        <mc:AlternateContent xmlns:mc="http://schemas.openxmlformats.org/markup-compatibility/2006">
          <mc:Choice Requires="x14">
            <control shapeId="11350" r:id="rId79" name="Check Box 86">
              <controlPr defaultSize="0" autoFill="0" autoLine="0" autoPict="0">
                <anchor moveWithCells="1">
                  <from>
                    <xdr:col>3</xdr:col>
                    <xdr:colOff>228600</xdr:colOff>
                    <xdr:row>121</xdr:row>
                    <xdr:rowOff>0</xdr:rowOff>
                  </from>
                  <to>
                    <xdr:col>3</xdr:col>
                    <xdr:colOff>542925</xdr:colOff>
                    <xdr:row>121</xdr:row>
                    <xdr:rowOff>209550</xdr:rowOff>
                  </to>
                </anchor>
              </controlPr>
            </control>
          </mc:Choice>
        </mc:AlternateContent>
        <mc:AlternateContent xmlns:mc="http://schemas.openxmlformats.org/markup-compatibility/2006">
          <mc:Choice Requires="x14">
            <control shapeId="11351" r:id="rId80" name="Check Box 87">
              <controlPr defaultSize="0" autoFill="0" autoLine="0" autoPict="0">
                <anchor moveWithCells="1">
                  <from>
                    <xdr:col>3</xdr:col>
                    <xdr:colOff>228600</xdr:colOff>
                    <xdr:row>122</xdr:row>
                    <xdr:rowOff>0</xdr:rowOff>
                  </from>
                  <to>
                    <xdr:col>3</xdr:col>
                    <xdr:colOff>542925</xdr:colOff>
                    <xdr:row>123</xdr:row>
                    <xdr:rowOff>28575</xdr:rowOff>
                  </to>
                </anchor>
              </controlPr>
            </control>
          </mc:Choice>
        </mc:AlternateContent>
        <mc:AlternateContent xmlns:mc="http://schemas.openxmlformats.org/markup-compatibility/2006">
          <mc:Choice Requires="x14">
            <control shapeId="11352" r:id="rId81" name="Check Box 88">
              <controlPr defaultSize="0" autoFill="0" autoLine="0" autoPict="0">
                <anchor moveWithCells="1">
                  <from>
                    <xdr:col>3</xdr:col>
                    <xdr:colOff>228600</xdr:colOff>
                    <xdr:row>123</xdr:row>
                    <xdr:rowOff>0</xdr:rowOff>
                  </from>
                  <to>
                    <xdr:col>3</xdr:col>
                    <xdr:colOff>542925</xdr:colOff>
                    <xdr:row>124</xdr:row>
                    <xdr:rowOff>28575</xdr:rowOff>
                  </to>
                </anchor>
              </controlPr>
            </control>
          </mc:Choice>
        </mc:AlternateContent>
        <mc:AlternateContent xmlns:mc="http://schemas.openxmlformats.org/markup-compatibility/2006">
          <mc:Choice Requires="x14">
            <control shapeId="11353" r:id="rId82" name="Check Box 89">
              <controlPr defaultSize="0" autoFill="0" autoLine="0" autoPict="0">
                <anchor moveWithCells="1">
                  <from>
                    <xdr:col>3</xdr:col>
                    <xdr:colOff>228600</xdr:colOff>
                    <xdr:row>124</xdr:row>
                    <xdr:rowOff>0</xdr:rowOff>
                  </from>
                  <to>
                    <xdr:col>3</xdr:col>
                    <xdr:colOff>542925</xdr:colOff>
                    <xdr:row>125</xdr:row>
                    <xdr:rowOff>28575</xdr:rowOff>
                  </to>
                </anchor>
              </controlPr>
            </control>
          </mc:Choice>
        </mc:AlternateContent>
        <mc:AlternateContent xmlns:mc="http://schemas.openxmlformats.org/markup-compatibility/2006">
          <mc:Choice Requires="x14">
            <control shapeId="11354" r:id="rId83" name="Check Box 90">
              <controlPr defaultSize="0" autoFill="0" autoLine="0" autoPict="0">
                <anchor moveWithCells="1">
                  <from>
                    <xdr:col>3</xdr:col>
                    <xdr:colOff>228600</xdr:colOff>
                    <xdr:row>125</xdr:row>
                    <xdr:rowOff>0</xdr:rowOff>
                  </from>
                  <to>
                    <xdr:col>3</xdr:col>
                    <xdr:colOff>542925</xdr:colOff>
                    <xdr:row>125</xdr:row>
                    <xdr:rowOff>209550</xdr:rowOff>
                  </to>
                </anchor>
              </controlPr>
            </control>
          </mc:Choice>
        </mc:AlternateContent>
        <mc:AlternateContent xmlns:mc="http://schemas.openxmlformats.org/markup-compatibility/2006">
          <mc:Choice Requires="x14">
            <control shapeId="11355" r:id="rId84" name="Check Box 91">
              <controlPr defaultSize="0" autoFill="0" autoLine="0" autoPict="0">
                <anchor moveWithCells="1">
                  <from>
                    <xdr:col>3</xdr:col>
                    <xdr:colOff>228600</xdr:colOff>
                    <xdr:row>126</xdr:row>
                    <xdr:rowOff>0</xdr:rowOff>
                  </from>
                  <to>
                    <xdr:col>3</xdr:col>
                    <xdr:colOff>542925</xdr:colOff>
                    <xdr:row>127</xdr:row>
                    <xdr:rowOff>28575</xdr:rowOff>
                  </to>
                </anchor>
              </controlPr>
            </control>
          </mc:Choice>
        </mc:AlternateContent>
        <mc:AlternateContent xmlns:mc="http://schemas.openxmlformats.org/markup-compatibility/2006">
          <mc:Choice Requires="x14">
            <control shapeId="11356" r:id="rId85" name="Check Box 92">
              <controlPr defaultSize="0" autoFill="0" autoLine="0" autoPict="0">
                <anchor moveWithCells="1">
                  <from>
                    <xdr:col>3</xdr:col>
                    <xdr:colOff>228600</xdr:colOff>
                    <xdr:row>127</xdr:row>
                    <xdr:rowOff>0</xdr:rowOff>
                  </from>
                  <to>
                    <xdr:col>3</xdr:col>
                    <xdr:colOff>542925</xdr:colOff>
                    <xdr:row>128</xdr:row>
                    <xdr:rowOff>28575</xdr:rowOff>
                  </to>
                </anchor>
              </controlPr>
            </control>
          </mc:Choice>
        </mc:AlternateContent>
        <mc:AlternateContent xmlns:mc="http://schemas.openxmlformats.org/markup-compatibility/2006">
          <mc:Choice Requires="x14">
            <control shapeId="11357" r:id="rId86" name="Check Box 93">
              <controlPr defaultSize="0" autoFill="0" autoLine="0" autoPict="0">
                <anchor moveWithCells="1">
                  <from>
                    <xdr:col>3</xdr:col>
                    <xdr:colOff>228600</xdr:colOff>
                    <xdr:row>128</xdr:row>
                    <xdr:rowOff>0</xdr:rowOff>
                  </from>
                  <to>
                    <xdr:col>3</xdr:col>
                    <xdr:colOff>542925</xdr:colOff>
                    <xdr:row>128</xdr:row>
                    <xdr:rowOff>209550</xdr:rowOff>
                  </to>
                </anchor>
              </controlPr>
            </control>
          </mc:Choice>
        </mc:AlternateContent>
        <mc:AlternateContent xmlns:mc="http://schemas.openxmlformats.org/markup-compatibility/2006">
          <mc:Choice Requires="x14">
            <control shapeId="11358" r:id="rId87" name="Check Box 94">
              <controlPr defaultSize="0" autoFill="0" autoLine="0" autoPict="0">
                <anchor moveWithCells="1">
                  <from>
                    <xdr:col>3</xdr:col>
                    <xdr:colOff>228600</xdr:colOff>
                    <xdr:row>129</xdr:row>
                    <xdr:rowOff>0</xdr:rowOff>
                  </from>
                  <to>
                    <xdr:col>3</xdr:col>
                    <xdr:colOff>542925</xdr:colOff>
                    <xdr:row>130</xdr:row>
                    <xdr:rowOff>28575</xdr:rowOff>
                  </to>
                </anchor>
              </controlPr>
            </control>
          </mc:Choice>
        </mc:AlternateContent>
        <mc:AlternateContent xmlns:mc="http://schemas.openxmlformats.org/markup-compatibility/2006">
          <mc:Choice Requires="x14">
            <control shapeId="11359" r:id="rId88" name="Check Box 95">
              <controlPr defaultSize="0" autoFill="0" autoLine="0" autoPict="0">
                <anchor moveWithCells="1">
                  <from>
                    <xdr:col>3</xdr:col>
                    <xdr:colOff>228600</xdr:colOff>
                    <xdr:row>130</xdr:row>
                    <xdr:rowOff>0</xdr:rowOff>
                  </from>
                  <to>
                    <xdr:col>3</xdr:col>
                    <xdr:colOff>542925</xdr:colOff>
                    <xdr:row>130</xdr:row>
                    <xdr:rowOff>209550</xdr:rowOff>
                  </to>
                </anchor>
              </controlPr>
            </control>
          </mc:Choice>
        </mc:AlternateContent>
        <mc:AlternateContent xmlns:mc="http://schemas.openxmlformats.org/markup-compatibility/2006">
          <mc:Choice Requires="x14">
            <control shapeId="11360" r:id="rId89" name="Check Box 96">
              <controlPr defaultSize="0" autoFill="0" autoLine="0" autoPict="0">
                <anchor moveWithCells="1">
                  <from>
                    <xdr:col>3</xdr:col>
                    <xdr:colOff>228600</xdr:colOff>
                    <xdr:row>131</xdr:row>
                    <xdr:rowOff>0</xdr:rowOff>
                  </from>
                  <to>
                    <xdr:col>3</xdr:col>
                    <xdr:colOff>542925</xdr:colOff>
                    <xdr:row>132</xdr:row>
                    <xdr:rowOff>28575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900-000002000000}">
          <x14:formula1>
            <xm:f>Dropdowns!$A$16:$A$18</xm:f>
          </x14:formula1>
          <xm:sqref>D56 D102 D14 D12 D52 D151 D147 D134 D136 D142 D138 D140 D144</xm:sqref>
        </x14:dataValidation>
        <x14:dataValidation type="list" allowBlank="1" showErrorMessage="1" prompt="choose one" xr:uid="{00000000-0002-0000-0900-000003000000}">
          <x14:formula1>
            <xm:f>Dropdowns!$A$16:$A$18</xm:f>
          </x14:formula1>
          <xm:sqref>D10</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92D050"/>
    <pageSetUpPr fitToPage="1"/>
  </sheetPr>
  <dimension ref="B1:V231"/>
  <sheetViews>
    <sheetView showGridLines="0" showRowColHeaders="0" zoomScaleNormal="100" workbookViewId="0">
      <selection activeCell="F5" sqref="F5:G5"/>
    </sheetView>
  </sheetViews>
  <sheetFormatPr defaultColWidth="19.5703125" defaultRowHeight="15"/>
  <cols>
    <col min="1" max="1" width="2.5703125" customWidth="1"/>
    <col min="2" max="2" width="9.5703125" customWidth="1"/>
    <col min="3" max="3" width="18.42578125" customWidth="1"/>
    <col min="4" max="4" width="18.5703125" customWidth="1"/>
    <col min="5" max="5" width="12" customWidth="1"/>
    <col min="6" max="9" width="13.5703125" style="1" customWidth="1"/>
    <col min="10" max="10" width="32.5703125" customWidth="1"/>
    <col min="11" max="11" width="15.85546875" customWidth="1"/>
    <col min="12" max="12" width="3.5703125" customWidth="1"/>
    <col min="13" max="13" width="9.42578125" customWidth="1"/>
    <col min="14" max="19" width="19.5703125" hidden="1" customWidth="1"/>
    <col min="20" max="20" width="24.28515625" style="52" hidden="1" customWidth="1"/>
    <col min="21" max="21" width="13.7109375" style="52" hidden="1" customWidth="1"/>
    <col min="22" max="22" width="12.140625" style="52" hidden="1" customWidth="1"/>
  </cols>
  <sheetData>
    <row r="1" spans="2:22" s="45" customFormat="1" ht="51" customHeight="1">
      <c r="C1" s="533" t="s">
        <v>761</v>
      </c>
      <c r="D1" s="533"/>
      <c r="E1" s="533"/>
      <c r="F1" s="533"/>
      <c r="G1" s="533"/>
      <c r="H1" s="533"/>
      <c r="I1" s="533"/>
      <c r="J1" s="533"/>
      <c r="K1" s="533"/>
      <c r="T1" s="328"/>
      <c r="U1" s="328"/>
      <c r="V1" s="328"/>
    </row>
    <row r="2" spans="2:22" s="45" customFormat="1" ht="33" customHeight="1">
      <c r="C2" s="402" t="s">
        <v>762</v>
      </c>
      <c r="D2" s="402"/>
      <c r="E2" s="402"/>
      <c r="F2" s="402"/>
      <c r="G2" s="402"/>
      <c r="H2" s="402"/>
      <c r="I2" s="402"/>
      <c r="J2" s="402"/>
      <c r="K2" s="402"/>
      <c r="M2" s="45" t="s">
        <v>154</v>
      </c>
      <c r="T2" s="328"/>
      <c r="U2" s="328"/>
      <c r="V2" s="328"/>
    </row>
    <row r="3" spans="2:22" s="45" customFormat="1" ht="25.5" customHeight="1">
      <c r="C3" s="328"/>
      <c r="D3" s="311"/>
      <c r="E3" s="44"/>
      <c r="N3" s="512" t="s">
        <v>155</v>
      </c>
      <c r="O3" s="512"/>
      <c r="P3" s="512"/>
      <c r="Q3" s="512"/>
      <c r="R3" s="512"/>
      <c r="S3" s="512"/>
      <c r="T3" s="512"/>
      <c r="U3" s="512"/>
      <c r="V3" s="512"/>
    </row>
    <row r="4" spans="2:22" s="45" customFormat="1" ht="15" customHeight="1">
      <c r="C4" s="641" t="s">
        <v>587</v>
      </c>
      <c r="D4" s="641"/>
      <c r="E4" s="641"/>
      <c r="F4" s="641"/>
      <c r="G4" s="641"/>
      <c r="H4" s="641"/>
      <c r="I4" s="641"/>
      <c r="J4" s="641"/>
      <c r="K4" s="641"/>
      <c r="N4" s="106" t="s">
        <v>157</v>
      </c>
      <c r="O4" s="106"/>
      <c r="P4" s="511" t="s">
        <v>158</v>
      </c>
      <c r="Q4" s="511"/>
      <c r="T4" s="335" t="s">
        <v>277</v>
      </c>
      <c r="U4" s="335" t="s">
        <v>278</v>
      </c>
      <c r="V4" s="335" t="s">
        <v>279</v>
      </c>
    </row>
    <row r="5" spans="2:22">
      <c r="B5" s="47">
        <v>1</v>
      </c>
      <c r="C5" s="567" t="s">
        <v>159</v>
      </c>
      <c r="D5" s="568"/>
      <c r="E5" s="568"/>
      <c r="F5" s="539"/>
      <c r="G5" s="539"/>
      <c r="H5" s="486"/>
      <c r="I5" s="486"/>
      <c r="J5" s="486"/>
      <c r="K5" s="486"/>
      <c r="N5" s="49"/>
      <c r="O5" s="49"/>
      <c r="P5" s="49" t="s">
        <v>160</v>
      </c>
      <c r="Q5" s="49"/>
      <c r="T5" s="313">
        <f>IF(F5="",1,"0")</f>
        <v>1</v>
      </c>
      <c r="U5" s="313" t="s">
        <v>280</v>
      </c>
      <c r="V5" s="313" t="s">
        <v>281</v>
      </c>
    </row>
    <row r="6" spans="2:22" s="45" customFormat="1" ht="34.35" customHeight="1">
      <c r="B6" s="340">
        <v>2</v>
      </c>
      <c r="C6" s="569" t="s">
        <v>161</v>
      </c>
      <c r="D6" s="569"/>
      <c r="E6" s="569"/>
      <c r="F6" s="442"/>
      <c r="G6" s="442"/>
      <c r="H6" s="442"/>
      <c r="I6" s="442"/>
      <c r="J6" s="442"/>
      <c r="K6" s="437"/>
      <c r="N6" s="80"/>
      <c r="O6" s="80"/>
      <c r="P6" s="46" t="s">
        <v>162</v>
      </c>
      <c r="Q6" s="46"/>
      <c r="T6" s="313">
        <f>IF(F6="",1,"0")</f>
        <v>1</v>
      </c>
      <c r="U6" s="313" t="s">
        <v>280</v>
      </c>
      <c r="V6" s="313" t="s">
        <v>281</v>
      </c>
    </row>
    <row r="7" spans="2:22">
      <c r="F7"/>
      <c r="G7"/>
      <c r="H7"/>
      <c r="I7"/>
      <c r="N7" s="495"/>
      <c r="O7" s="496"/>
      <c r="P7" s="496"/>
      <c r="Q7" s="497"/>
      <c r="T7" s="313"/>
      <c r="U7" s="313"/>
      <c r="V7" s="313"/>
    </row>
    <row r="8" spans="2:22" s="45" customFormat="1" ht="15.75">
      <c r="C8" s="641" t="s">
        <v>763</v>
      </c>
      <c r="D8" s="641"/>
      <c r="E8" s="641"/>
      <c r="F8" s="641"/>
      <c r="G8" s="641"/>
      <c r="H8" s="641"/>
      <c r="I8" s="641"/>
      <c r="J8" s="641"/>
      <c r="K8" s="641"/>
      <c r="N8" s="498"/>
      <c r="O8" s="499"/>
      <c r="P8" s="499"/>
      <c r="Q8" s="500"/>
      <c r="T8" s="353"/>
      <c r="U8" s="353"/>
      <c r="V8" s="353"/>
    </row>
    <row r="9" spans="2:22" s="45" customFormat="1" ht="31.35" customHeight="1">
      <c r="B9" s="420">
        <v>3</v>
      </c>
      <c r="C9" s="656" t="s">
        <v>764</v>
      </c>
      <c r="D9" s="656"/>
      <c r="E9" s="656"/>
      <c r="F9" s="25" t="s">
        <v>190</v>
      </c>
      <c r="G9" s="486"/>
      <c r="H9" s="486"/>
      <c r="I9" s="486"/>
      <c r="J9" s="486"/>
      <c r="K9" s="486"/>
      <c r="N9" s="80"/>
      <c r="O9" s="80"/>
      <c r="P9" s="46" t="s">
        <v>765</v>
      </c>
      <c r="Q9" s="46"/>
      <c r="T9" s="313">
        <f>IF(F9="Yes/No",1,0)</f>
        <v>1</v>
      </c>
      <c r="U9" s="313" t="s">
        <v>280</v>
      </c>
      <c r="V9" s="313" t="s">
        <v>281</v>
      </c>
    </row>
    <row r="10" spans="2:22" s="45" customFormat="1" ht="15.95" customHeight="1">
      <c r="B10" s="422"/>
      <c r="C10" s="621" t="s">
        <v>766</v>
      </c>
      <c r="D10" s="622"/>
      <c r="E10" s="623"/>
      <c r="F10" s="416"/>
      <c r="G10" s="417"/>
      <c r="H10" s="417"/>
      <c r="I10" s="417"/>
      <c r="J10" s="417"/>
      <c r="K10" s="438"/>
      <c r="N10" s="80"/>
      <c r="O10" s="80"/>
      <c r="P10" s="46"/>
      <c r="Q10" s="46"/>
      <c r="T10" s="313"/>
      <c r="U10" s="313"/>
      <c r="V10" s="313"/>
    </row>
    <row r="11" spans="2:22" s="45" customFormat="1" ht="96" customHeight="1">
      <c r="B11" s="313">
        <v>4</v>
      </c>
      <c r="C11" s="569" t="s">
        <v>767</v>
      </c>
      <c r="D11" s="569"/>
      <c r="E11" s="569"/>
      <c r="F11" s="602"/>
      <c r="G11" s="617"/>
      <c r="H11" s="617"/>
      <c r="I11" s="617"/>
      <c r="J11" s="617"/>
      <c r="K11" s="603"/>
      <c r="N11" s="80"/>
      <c r="O11" s="80"/>
      <c r="P11" s="46" t="s">
        <v>768</v>
      </c>
      <c r="Q11" s="46"/>
      <c r="T11" s="313"/>
      <c r="U11" s="313"/>
      <c r="V11" s="313"/>
    </row>
    <row r="12" spans="2:22" s="45" customFormat="1" ht="15.75">
      <c r="B12" s="420">
        <v>5</v>
      </c>
      <c r="C12" s="569" t="s">
        <v>769</v>
      </c>
      <c r="D12" s="569"/>
      <c r="E12" s="569"/>
      <c r="F12" s="648"/>
      <c r="G12" s="414"/>
      <c r="H12" s="414"/>
      <c r="I12" s="414"/>
      <c r="J12" s="414"/>
      <c r="K12" s="649"/>
      <c r="N12" s="80"/>
      <c r="O12" s="80"/>
      <c r="P12" s="46" t="s">
        <v>770</v>
      </c>
      <c r="Q12" s="46"/>
      <c r="T12" s="313">
        <f>IF(F12="",1,"0")</f>
        <v>1</v>
      </c>
      <c r="U12" s="313" t="s">
        <v>280</v>
      </c>
      <c r="V12" s="313" t="s">
        <v>281</v>
      </c>
    </row>
    <row r="13" spans="2:22" s="45" customFormat="1" ht="15.75">
      <c r="B13" s="421"/>
      <c r="C13" s="569"/>
      <c r="D13" s="569"/>
      <c r="E13" s="569"/>
      <c r="F13" s="650"/>
      <c r="G13" s="651"/>
      <c r="H13" s="651"/>
      <c r="I13" s="651"/>
      <c r="J13" s="651"/>
      <c r="K13" s="652"/>
      <c r="N13" s="80"/>
      <c r="O13" s="80"/>
      <c r="P13" s="46" t="s">
        <v>771</v>
      </c>
      <c r="Q13" s="46"/>
      <c r="T13" s="353"/>
      <c r="U13" s="353"/>
      <c r="V13" s="353"/>
    </row>
    <row r="14" spans="2:22" s="45" customFormat="1" ht="15.75">
      <c r="B14" s="421"/>
      <c r="C14" s="569"/>
      <c r="D14" s="569"/>
      <c r="E14" s="569"/>
      <c r="F14" s="650"/>
      <c r="G14" s="651"/>
      <c r="H14" s="651"/>
      <c r="I14" s="651"/>
      <c r="J14" s="651"/>
      <c r="K14" s="652"/>
      <c r="N14" s="80"/>
      <c r="O14" s="80"/>
      <c r="P14" s="46" t="s">
        <v>772</v>
      </c>
      <c r="Q14" s="46"/>
      <c r="T14" s="353"/>
      <c r="U14" s="353"/>
      <c r="V14" s="353"/>
    </row>
    <row r="15" spans="2:22" s="45" customFormat="1" ht="15.75">
      <c r="B15" s="421"/>
      <c r="C15" s="569"/>
      <c r="D15" s="569"/>
      <c r="E15" s="569"/>
      <c r="F15" s="650"/>
      <c r="G15" s="651"/>
      <c r="H15" s="651"/>
      <c r="I15" s="651"/>
      <c r="J15" s="651"/>
      <c r="K15" s="652"/>
      <c r="N15" s="80"/>
      <c r="O15" s="80"/>
      <c r="P15" s="46" t="s">
        <v>773</v>
      </c>
      <c r="Q15" s="46"/>
      <c r="T15" s="353"/>
      <c r="U15" s="353"/>
      <c r="V15" s="353"/>
    </row>
    <row r="16" spans="2:22" s="45" customFormat="1" ht="103.5" customHeight="1">
      <c r="B16" s="421"/>
      <c r="C16" s="569"/>
      <c r="D16" s="569"/>
      <c r="E16" s="569"/>
      <c r="F16" s="653"/>
      <c r="G16" s="654"/>
      <c r="H16" s="654"/>
      <c r="I16" s="654"/>
      <c r="J16" s="654"/>
      <c r="K16" s="655"/>
      <c r="N16" s="80"/>
      <c r="O16" s="80"/>
      <c r="P16" s="80" t="s">
        <v>774</v>
      </c>
      <c r="Q16" s="80"/>
      <c r="T16" s="353"/>
      <c r="U16" s="353"/>
      <c r="V16" s="353"/>
    </row>
    <row r="17" spans="2:22" s="45" customFormat="1" ht="64.5" customHeight="1">
      <c r="B17" s="422"/>
      <c r="C17" s="634" t="s">
        <v>775</v>
      </c>
      <c r="D17" s="635"/>
      <c r="E17" s="636"/>
      <c r="F17" s="637" t="s">
        <v>776</v>
      </c>
      <c r="G17" s="638"/>
      <c r="H17" s="638"/>
      <c r="I17" s="638"/>
      <c r="J17" s="638"/>
      <c r="K17" s="639"/>
      <c r="N17" s="148"/>
      <c r="O17" s="50"/>
      <c r="P17" s="50"/>
      <c r="Q17" s="149"/>
      <c r="T17" s="353"/>
      <c r="U17" s="353"/>
      <c r="V17" s="353"/>
    </row>
    <row r="18" spans="2:22" ht="50.1" customHeight="1">
      <c r="B18" s="313">
        <v>6</v>
      </c>
      <c r="C18" s="567" t="s">
        <v>777</v>
      </c>
      <c r="D18" s="568"/>
      <c r="E18" s="568"/>
      <c r="F18" s="602"/>
      <c r="G18" s="617"/>
      <c r="H18" s="617"/>
      <c r="I18" s="617"/>
      <c r="J18" s="617"/>
      <c r="K18" s="603"/>
      <c r="N18" s="49"/>
      <c r="O18" s="49"/>
      <c r="P18" s="49" t="s">
        <v>778</v>
      </c>
      <c r="Q18" s="49"/>
      <c r="T18" s="313"/>
      <c r="U18" s="313"/>
      <c r="V18" s="313"/>
    </row>
    <row r="19" spans="2:22" s="45" customFormat="1" ht="15.75">
      <c r="B19" s="52"/>
      <c r="C19" s="311"/>
      <c r="D19" s="311"/>
      <c r="E19" s="311"/>
      <c r="F19" s="75"/>
      <c r="G19" s="75"/>
      <c r="H19" s="75"/>
      <c r="I19" s="76"/>
      <c r="J19" s="76"/>
      <c r="K19" s="76"/>
      <c r="N19" s="148"/>
      <c r="O19" s="50"/>
      <c r="P19" s="50"/>
      <c r="Q19" s="149"/>
      <c r="T19" s="353"/>
      <c r="U19" s="353"/>
      <c r="V19" s="353"/>
    </row>
    <row r="20" spans="2:22" s="45" customFormat="1" ht="15.6" customHeight="1">
      <c r="C20" s="641" t="s">
        <v>779</v>
      </c>
      <c r="D20" s="641"/>
      <c r="E20" s="641"/>
      <c r="F20" s="641"/>
      <c r="G20" s="641"/>
      <c r="H20" s="641"/>
      <c r="I20" s="641"/>
      <c r="J20" s="641"/>
      <c r="K20" s="641"/>
      <c r="N20" s="152"/>
      <c r="Q20" s="153"/>
      <c r="T20" s="353"/>
      <c r="U20" s="353"/>
      <c r="V20" s="353"/>
    </row>
    <row r="21" spans="2:22" s="45" customFormat="1" ht="32.1" customHeight="1">
      <c r="B21" s="420">
        <v>7</v>
      </c>
      <c r="C21" s="615" t="s">
        <v>780</v>
      </c>
      <c r="D21" s="616"/>
      <c r="E21" s="616"/>
      <c r="F21" s="616"/>
      <c r="G21" s="616"/>
      <c r="H21" s="616"/>
      <c r="I21" s="616"/>
      <c r="J21" s="616"/>
      <c r="K21" s="285" t="s">
        <v>781</v>
      </c>
      <c r="N21" s="152"/>
      <c r="Q21" s="153"/>
      <c r="T21" s="353"/>
      <c r="U21" s="353"/>
      <c r="V21" s="353"/>
    </row>
    <row r="22" spans="2:22" s="45" customFormat="1" ht="15.95" customHeight="1">
      <c r="B22" s="421"/>
      <c r="C22" s="666" t="s">
        <v>782</v>
      </c>
      <c r="D22" s="666"/>
      <c r="E22" s="657" t="s">
        <v>783</v>
      </c>
      <c r="F22" s="657"/>
      <c r="G22" s="657"/>
      <c r="H22" s="657"/>
      <c r="I22" s="657"/>
      <c r="J22" s="658"/>
      <c r="K22" s="27"/>
      <c r="N22" s="46"/>
      <c r="O22" s="46"/>
      <c r="P22" s="46"/>
      <c r="Q22" s="46"/>
      <c r="T22" s="353"/>
      <c r="U22" s="353"/>
      <c r="V22" s="353"/>
    </row>
    <row r="23" spans="2:22" s="45" customFormat="1" ht="15.95" customHeight="1">
      <c r="B23" s="421"/>
      <c r="C23" s="666"/>
      <c r="D23" s="666"/>
      <c r="E23" s="661" t="s">
        <v>784</v>
      </c>
      <c r="F23" s="661"/>
      <c r="G23" s="661"/>
      <c r="H23" s="661"/>
      <c r="I23" s="661"/>
      <c r="J23" s="662"/>
      <c r="K23" s="27"/>
      <c r="N23" s="46"/>
      <c r="O23" s="46"/>
      <c r="P23" s="46"/>
      <c r="Q23" s="46"/>
      <c r="T23" s="353"/>
      <c r="U23" s="353"/>
      <c r="V23" s="353"/>
    </row>
    <row r="24" spans="2:22" s="45" customFormat="1" ht="15.95" customHeight="1">
      <c r="B24" s="421"/>
      <c r="C24" s="666"/>
      <c r="D24" s="666"/>
      <c r="E24" s="661" t="s">
        <v>785</v>
      </c>
      <c r="F24" s="661"/>
      <c r="G24" s="661"/>
      <c r="H24" s="661"/>
      <c r="I24" s="661"/>
      <c r="J24" s="662"/>
      <c r="K24" s="27"/>
      <c r="N24" s="46"/>
      <c r="O24" s="46"/>
      <c r="P24" s="46"/>
      <c r="Q24" s="46"/>
      <c r="T24" s="353"/>
      <c r="U24" s="353"/>
      <c r="V24" s="353"/>
    </row>
    <row r="25" spans="2:22" s="45" customFormat="1" ht="15.95" customHeight="1">
      <c r="B25" s="421"/>
      <c r="C25" s="666"/>
      <c r="D25" s="666"/>
      <c r="E25" s="661" t="s">
        <v>786</v>
      </c>
      <c r="F25" s="661"/>
      <c r="G25" s="661"/>
      <c r="H25" s="661"/>
      <c r="I25" s="661"/>
      <c r="J25" s="662"/>
      <c r="K25" s="27"/>
      <c r="N25" s="46"/>
      <c r="O25" s="46"/>
      <c r="P25" s="46"/>
      <c r="Q25" s="46"/>
      <c r="T25" s="353"/>
      <c r="U25" s="353"/>
      <c r="V25" s="353"/>
    </row>
    <row r="26" spans="2:22" s="45" customFormat="1" ht="15.95" customHeight="1">
      <c r="B26" s="421"/>
      <c r="C26" s="666"/>
      <c r="D26" s="666"/>
      <c r="E26" s="661" t="s">
        <v>787</v>
      </c>
      <c r="F26" s="661"/>
      <c r="G26" s="661"/>
      <c r="H26" s="661"/>
      <c r="I26" s="661"/>
      <c r="J26" s="662"/>
      <c r="K26" s="27"/>
      <c r="N26" s="46"/>
      <c r="O26" s="46"/>
      <c r="P26" s="46"/>
      <c r="Q26" s="46"/>
      <c r="T26" s="353"/>
      <c r="U26" s="353"/>
      <c r="V26" s="353"/>
    </row>
    <row r="27" spans="2:22" s="45" customFormat="1" ht="15.95" customHeight="1">
      <c r="B27" s="421"/>
      <c r="C27" s="666"/>
      <c r="D27" s="666"/>
      <c r="E27" s="661" t="s">
        <v>788</v>
      </c>
      <c r="F27" s="661"/>
      <c r="G27" s="661"/>
      <c r="H27" s="661"/>
      <c r="I27" s="661"/>
      <c r="J27" s="662"/>
      <c r="K27" s="27"/>
      <c r="N27" s="46"/>
      <c r="O27" s="46"/>
      <c r="P27" s="46"/>
      <c r="Q27" s="46"/>
      <c r="T27" s="353"/>
      <c r="U27" s="353"/>
      <c r="V27" s="353"/>
    </row>
    <row r="28" spans="2:22" s="45" customFormat="1" ht="15.95" customHeight="1">
      <c r="B28" s="421"/>
      <c r="C28" s="666"/>
      <c r="D28" s="666"/>
      <c r="E28" s="661" t="s">
        <v>789</v>
      </c>
      <c r="F28" s="661"/>
      <c r="G28" s="661"/>
      <c r="H28" s="661"/>
      <c r="I28" s="661"/>
      <c r="J28" s="662"/>
      <c r="K28" s="27"/>
      <c r="N28" s="46"/>
      <c r="O28" s="46"/>
      <c r="P28" s="46"/>
      <c r="Q28" s="46"/>
      <c r="T28" s="353"/>
      <c r="U28" s="353"/>
      <c r="V28" s="353"/>
    </row>
    <row r="29" spans="2:22" s="45" customFormat="1" ht="15.95" customHeight="1">
      <c r="B29" s="421"/>
      <c r="C29" s="666"/>
      <c r="D29" s="666"/>
      <c r="E29" s="661" t="s">
        <v>790</v>
      </c>
      <c r="F29" s="661"/>
      <c r="G29" s="661"/>
      <c r="H29" s="661"/>
      <c r="I29" s="661"/>
      <c r="J29" s="662"/>
      <c r="K29" s="27"/>
      <c r="N29" s="46"/>
      <c r="O29" s="46"/>
      <c r="P29" s="46"/>
      <c r="Q29" s="46"/>
      <c r="T29" s="353"/>
      <c r="U29" s="353"/>
      <c r="V29" s="353"/>
    </row>
    <row r="30" spans="2:22" s="45" customFormat="1" ht="15.95" customHeight="1">
      <c r="B30" s="421"/>
      <c r="C30" s="666"/>
      <c r="D30" s="666"/>
      <c r="E30" s="661" t="s">
        <v>791</v>
      </c>
      <c r="F30" s="661"/>
      <c r="G30" s="661"/>
      <c r="H30" s="661"/>
      <c r="I30" s="661"/>
      <c r="J30" s="662"/>
      <c r="K30" s="27"/>
      <c r="N30" s="46"/>
      <c r="O30" s="46"/>
      <c r="P30" s="46"/>
      <c r="Q30" s="46"/>
      <c r="T30" s="353"/>
      <c r="U30" s="353"/>
      <c r="V30" s="353"/>
    </row>
    <row r="31" spans="2:22" s="45" customFormat="1" ht="15.95" customHeight="1">
      <c r="B31" s="421"/>
      <c r="C31" s="666"/>
      <c r="D31" s="666"/>
      <c r="E31" s="661" t="s">
        <v>792</v>
      </c>
      <c r="F31" s="661"/>
      <c r="G31" s="661"/>
      <c r="H31" s="661"/>
      <c r="I31" s="661"/>
      <c r="J31" s="662"/>
      <c r="K31" s="27"/>
      <c r="N31" s="46"/>
      <c r="O31" s="46"/>
      <c r="P31" s="46"/>
      <c r="Q31" s="46"/>
      <c r="T31" s="353"/>
      <c r="U31" s="353"/>
      <c r="V31" s="353"/>
    </row>
    <row r="32" spans="2:22" s="45" customFormat="1" ht="15.95" customHeight="1">
      <c r="B32" s="421"/>
      <c r="C32" s="666"/>
      <c r="D32" s="666"/>
      <c r="E32" s="661" t="s">
        <v>793</v>
      </c>
      <c r="F32" s="661"/>
      <c r="G32" s="661"/>
      <c r="H32" s="661"/>
      <c r="I32" s="661"/>
      <c r="J32" s="662"/>
      <c r="K32" s="27"/>
      <c r="N32" s="46"/>
      <c r="O32" s="46"/>
      <c r="P32" s="46"/>
      <c r="Q32" s="46"/>
      <c r="T32" s="353"/>
      <c r="U32" s="353"/>
      <c r="V32" s="353"/>
    </row>
    <row r="33" spans="2:22" s="45" customFormat="1" ht="15.95" customHeight="1">
      <c r="B33" s="421"/>
      <c r="C33" s="666"/>
      <c r="D33" s="666"/>
      <c r="E33" s="661" t="s">
        <v>794</v>
      </c>
      <c r="F33" s="661"/>
      <c r="G33" s="661"/>
      <c r="H33" s="661"/>
      <c r="I33" s="661"/>
      <c r="J33" s="662"/>
      <c r="K33" s="27"/>
      <c r="N33" s="46"/>
      <c r="O33" s="46"/>
      <c r="P33" s="46"/>
      <c r="Q33" s="46"/>
      <c r="T33" s="353"/>
      <c r="U33" s="353"/>
      <c r="V33" s="353"/>
    </row>
    <row r="34" spans="2:22" s="45" customFormat="1" ht="15.95" customHeight="1">
      <c r="B34" s="421"/>
      <c r="C34" s="666"/>
      <c r="D34" s="666"/>
      <c r="E34" s="661" t="s">
        <v>795</v>
      </c>
      <c r="F34" s="661"/>
      <c r="G34" s="661"/>
      <c r="H34" s="661"/>
      <c r="I34" s="661"/>
      <c r="J34" s="662"/>
      <c r="K34" s="27"/>
      <c r="N34" s="46"/>
      <c r="O34" s="46"/>
      <c r="P34" s="46"/>
      <c r="Q34" s="46"/>
      <c r="T34" s="353"/>
      <c r="U34" s="353"/>
      <c r="V34" s="353"/>
    </row>
    <row r="35" spans="2:22" s="45" customFormat="1" ht="15.95" customHeight="1">
      <c r="B35" s="421"/>
      <c r="C35" s="666"/>
      <c r="D35" s="666"/>
      <c r="E35" s="661" t="s">
        <v>796</v>
      </c>
      <c r="F35" s="661"/>
      <c r="G35" s="661"/>
      <c r="H35" s="661"/>
      <c r="I35" s="661"/>
      <c r="J35" s="662"/>
      <c r="K35" s="27"/>
      <c r="N35" s="46"/>
      <c r="O35" s="46"/>
      <c r="P35" s="46"/>
      <c r="Q35" s="46"/>
      <c r="T35" s="353"/>
      <c r="U35" s="353"/>
      <c r="V35" s="353"/>
    </row>
    <row r="36" spans="2:22" s="45" customFormat="1" ht="15.95" customHeight="1">
      <c r="B36" s="421"/>
      <c r="C36" s="666"/>
      <c r="D36" s="666"/>
      <c r="E36" s="661" t="s">
        <v>797</v>
      </c>
      <c r="F36" s="661"/>
      <c r="G36" s="661"/>
      <c r="H36" s="661"/>
      <c r="I36" s="661"/>
      <c r="J36" s="662"/>
      <c r="K36" s="27"/>
      <c r="N36" s="46"/>
      <c r="O36" s="46"/>
      <c r="P36" s="46"/>
      <c r="Q36" s="46"/>
      <c r="T36" s="353"/>
      <c r="U36" s="353"/>
      <c r="V36" s="353"/>
    </row>
    <row r="37" spans="2:22" s="45" customFormat="1" ht="15.95" customHeight="1">
      <c r="B37" s="421"/>
      <c r="C37" s="666"/>
      <c r="D37" s="666"/>
      <c r="E37" s="661" t="s">
        <v>798</v>
      </c>
      <c r="F37" s="661"/>
      <c r="G37" s="661"/>
      <c r="H37" s="661"/>
      <c r="I37" s="661"/>
      <c r="J37" s="662"/>
      <c r="K37" s="27"/>
      <c r="N37" s="46"/>
      <c r="O37" s="46"/>
      <c r="P37" s="46"/>
      <c r="Q37" s="46"/>
      <c r="T37" s="353"/>
      <c r="U37" s="353"/>
      <c r="V37" s="353"/>
    </row>
    <row r="38" spans="2:22" s="45" customFormat="1" ht="15.95" customHeight="1">
      <c r="B38" s="421"/>
      <c r="C38" s="666"/>
      <c r="D38" s="666"/>
      <c r="E38" s="661" t="s">
        <v>799</v>
      </c>
      <c r="F38" s="661"/>
      <c r="G38" s="661"/>
      <c r="H38" s="661"/>
      <c r="I38" s="661"/>
      <c r="J38" s="662"/>
      <c r="K38" s="27"/>
      <c r="N38" s="46"/>
      <c r="O38" s="46"/>
      <c r="P38" s="46"/>
      <c r="Q38" s="46"/>
      <c r="T38" s="353"/>
      <c r="U38" s="353"/>
      <c r="V38" s="353"/>
    </row>
    <row r="39" spans="2:22" s="45" customFormat="1" ht="15.95" customHeight="1">
      <c r="B39" s="421"/>
      <c r="C39" s="666"/>
      <c r="D39" s="666"/>
      <c r="E39" s="661" t="s">
        <v>800</v>
      </c>
      <c r="F39" s="661"/>
      <c r="G39" s="661"/>
      <c r="H39" s="661"/>
      <c r="I39" s="661"/>
      <c r="J39" s="662"/>
      <c r="K39" s="27"/>
      <c r="N39" s="46"/>
      <c r="O39" s="46"/>
      <c r="P39" s="46"/>
      <c r="Q39" s="46"/>
      <c r="T39" s="353"/>
      <c r="U39" s="353"/>
      <c r="V39" s="353"/>
    </row>
    <row r="40" spans="2:22" s="45" customFormat="1" ht="15.95" customHeight="1">
      <c r="B40" s="421"/>
      <c r="C40" s="666"/>
      <c r="D40" s="666"/>
      <c r="E40" s="661" t="s">
        <v>801</v>
      </c>
      <c r="F40" s="661"/>
      <c r="G40" s="661"/>
      <c r="H40" s="661"/>
      <c r="I40" s="661"/>
      <c r="J40" s="662"/>
      <c r="K40" s="27"/>
      <c r="N40" s="46"/>
      <c r="O40" s="46"/>
      <c r="P40" s="46"/>
      <c r="Q40" s="46"/>
      <c r="T40" s="353"/>
      <c r="U40" s="353"/>
      <c r="V40" s="353"/>
    </row>
    <row r="41" spans="2:22" s="45" customFormat="1" ht="15.95" customHeight="1">
      <c r="B41" s="421"/>
      <c r="C41" s="666"/>
      <c r="D41" s="666"/>
      <c r="E41" s="661" t="s">
        <v>802</v>
      </c>
      <c r="F41" s="661"/>
      <c r="G41" s="661"/>
      <c r="H41" s="661"/>
      <c r="I41" s="661"/>
      <c r="J41" s="662"/>
      <c r="K41" s="27"/>
      <c r="N41" s="46"/>
      <c r="O41" s="46"/>
      <c r="P41" s="46"/>
      <c r="Q41" s="46"/>
      <c r="T41" s="353"/>
      <c r="U41" s="353"/>
      <c r="V41" s="353"/>
    </row>
    <row r="42" spans="2:22" s="45" customFormat="1" ht="15.95" customHeight="1">
      <c r="B42" s="421"/>
      <c r="C42" s="666"/>
      <c r="D42" s="666"/>
      <c r="E42" s="661" t="s">
        <v>803</v>
      </c>
      <c r="F42" s="661"/>
      <c r="G42" s="661"/>
      <c r="H42" s="661"/>
      <c r="I42" s="661"/>
      <c r="J42" s="662"/>
      <c r="K42" s="27"/>
      <c r="N42" s="46"/>
      <c r="O42" s="46"/>
      <c r="P42" s="46"/>
      <c r="Q42" s="46"/>
      <c r="T42" s="353"/>
      <c r="U42" s="353"/>
      <c r="V42" s="353"/>
    </row>
    <row r="43" spans="2:22" s="45" customFormat="1" ht="15.95" customHeight="1">
      <c r="B43" s="421"/>
      <c r="C43" s="666"/>
      <c r="D43" s="666"/>
      <c r="E43" s="661" t="s">
        <v>804</v>
      </c>
      <c r="F43" s="661"/>
      <c r="G43" s="661"/>
      <c r="H43" s="661"/>
      <c r="I43" s="661"/>
      <c r="J43" s="662"/>
      <c r="K43" s="27"/>
      <c r="N43" s="46"/>
      <c r="O43" s="46"/>
      <c r="P43" s="46"/>
      <c r="Q43" s="46"/>
      <c r="T43" s="353"/>
      <c r="U43" s="353"/>
      <c r="V43" s="353"/>
    </row>
    <row r="44" spans="2:22" s="45" customFormat="1" ht="15.95" customHeight="1">
      <c r="B44" s="421"/>
      <c r="C44" s="666"/>
      <c r="D44" s="666"/>
      <c r="E44" s="661" t="s">
        <v>805</v>
      </c>
      <c r="F44" s="661"/>
      <c r="G44" s="661"/>
      <c r="H44" s="661"/>
      <c r="I44" s="661"/>
      <c r="J44" s="662"/>
      <c r="K44" s="27"/>
      <c r="N44" s="46"/>
      <c r="O44" s="46"/>
      <c r="P44" s="46"/>
      <c r="Q44" s="46"/>
      <c r="T44" s="353"/>
      <c r="U44" s="353"/>
      <c r="V44" s="353"/>
    </row>
    <row r="45" spans="2:22" s="45" customFormat="1" ht="15.95" customHeight="1">
      <c r="B45" s="421"/>
      <c r="C45" s="666"/>
      <c r="D45" s="666"/>
      <c r="E45" s="661" t="s">
        <v>806</v>
      </c>
      <c r="F45" s="661"/>
      <c r="G45" s="661"/>
      <c r="H45" s="661"/>
      <c r="I45" s="661"/>
      <c r="J45" s="662"/>
      <c r="K45" s="27"/>
      <c r="N45" s="46"/>
      <c r="O45" s="46"/>
      <c r="P45" s="46"/>
      <c r="Q45" s="46"/>
      <c r="T45" s="353"/>
      <c r="U45" s="353"/>
      <c r="V45" s="353"/>
    </row>
    <row r="46" spans="2:22" s="45" customFormat="1" ht="15.95" customHeight="1">
      <c r="B46" s="421"/>
      <c r="C46" s="666"/>
      <c r="D46" s="666"/>
      <c r="E46" s="661" t="s">
        <v>807</v>
      </c>
      <c r="F46" s="661"/>
      <c r="G46" s="661"/>
      <c r="H46" s="661"/>
      <c r="I46" s="661"/>
      <c r="J46" s="662"/>
      <c r="K46" s="27"/>
      <c r="N46" s="46"/>
      <c r="O46" s="46"/>
      <c r="P46" s="46"/>
      <c r="Q46" s="46"/>
      <c r="T46" s="353"/>
      <c r="U46" s="353"/>
      <c r="V46" s="353"/>
    </row>
    <row r="47" spans="2:22" s="45" customFormat="1" ht="15.95" customHeight="1">
      <c r="B47" s="421"/>
      <c r="C47" s="666"/>
      <c r="D47" s="666"/>
      <c r="E47" s="661" t="s">
        <v>808</v>
      </c>
      <c r="F47" s="661"/>
      <c r="G47" s="661"/>
      <c r="H47" s="661"/>
      <c r="I47" s="661"/>
      <c r="J47" s="662"/>
      <c r="K47" s="27"/>
      <c r="N47" s="46"/>
      <c r="O47" s="46"/>
      <c r="P47" s="46"/>
      <c r="Q47" s="46"/>
      <c r="T47" s="353"/>
      <c r="U47" s="353"/>
      <c r="V47" s="353"/>
    </row>
    <row r="48" spans="2:22" s="45" customFormat="1" ht="15.95" customHeight="1">
      <c r="B48" s="421"/>
      <c r="C48" s="666"/>
      <c r="D48" s="666"/>
      <c r="E48" s="661" t="s">
        <v>809</v>
      </c>
      <c r="F48" s="661"/>
      <c r="G48" s="661"/>
      <c r="H48" s="661"/>
      <c r="I48" s="661"/>
      <c r="J48" s="662"/>
      <c r="K48" s="27"/>
      <c r="N48" s="46"/>
      <c r="O48" s="46"/>
      <c r="P48" s="46"/>
      <c r="Q48" s="46"/>
      <c r="T48" s="353"/>
      <c r="U48" s="353"/>
      <c r="V48" s="353"/>
    </row>
    <row r="49" spans="2:22" s="45" customFormat="1" ht="15.95" customHeight="1">
      <c r="B49" s="421"/>
      <c r="C49" s="666"/>
      <c r="D49" s="666"/>
      <c r="E49" s="661" t="s">
        <v>810</v>
      </c>
      <c r="F49" s="661"/>
      <c r="G49" s="661"/>
      <c r="H49" s="661"/>
      <c r="I49" s="661"/>
      <c r="J49" s="662"/>
      <c r="K49" s="27"/>
      <c r="N49" s="46"/>
      <c r="O49" s="46"/>
      <c r="P49" s="46"/>
      <c r="Q49" s="46"/>
      <c r="T49" s="353"/>
      <c r="U49" s="353"/>
      <c r="V49" s="353"/>
    </row>
    <row r="50" spans="2:22" s="45" customFormat="1" ht="15.95" customHeight="1">
      <c r="B50" s="421"/>
      <c r="C50" s="666"/>
      <c r="D50" s="666"/>
      <c r="E50" s="661" t="s">
        <v>811</v>
      </c>
      <c r="F50" s="661"/>
      <c r="G50" s="661"/>
      <c r="H50" s="661"/>
      <c r="I50" s="661"/>
      <c r="J50" s="662"/>
      <c r="K50" s="27"/>
      <c r="N50" s="46"/>
      <c r="O50" s="46"/>
      <c r="P50" s="46"/>
      <c r="Q50" s="46"/>
      <c r="T50" s="353"/>
      <c r="U50" s="353"/>
      <c r="V50" s="353"/>
    </row>
    <row r="51" spans="2:22" s="45" customFormat="1" ht="15.95" customHeight="1">
      <c r="B51" s="421"/>
      <c r="C51" s="666"/>
      <c r="D51" s="666"/>
      <c r="E51" s="661" t="s">
        <v>812</v>
      </c>
      <c r="F51" s="661"/>
      <c r="G51" s="661"/>
      <c r="H51" s="661"/>
      <c r="I51" s="661"/>
      <c r="J51" s="662"/>
      <c r="K51" s="27"/>
      <c r="N51" s="46"/>
      <c r="O51" s="46"/>
      <c r="P51" s="46"/>
      <c r="Q51" s="46"/>
      <c r="T51" s="353"/>
      <c r="U51" s="353"/>
      <c r="V51" s="353"/>
    </row>
    <row r="52" spans="2:22" s="45" customFormat="1" ht="15.95" customHeight="1">
      <c r="B52" s="421"/>
      <c r="C52" s="666"/>
      <c r="D52" s="666"/>
      <c r="E52" s="661" t="s">
        <v>813</v>
      </c>
      <c r="F52" s="661"/>
      <c r="G52" s="661"/>
      <c r="H52" s="661"/>
      <c r="I52" s="661"/>
      <c r="J52" s="662"/>
      <c r="K52" s="27"/>
      <c r="N52" s="46"/>
      <c r="O52" s="46"/>
      <c r="P52" s="46"/>
      <c r="Q52" s="46"/>
      <c r="T52" s="353"/>
      <c r="U52" s="353"/>
      <c r="V52" s="353"/>
    </row>
    <row r="53" spans="2:22" s="45" customFormat="1" ht="15.95" customHeight="1">
      <c r="B53" s="421"/>
      <c r="C53" s="666"/>
      <c r="D53" s="666"/>
      <c r="E53" s="661" t="s">
        <v>814</v>
      </c>
      <c r="F53" s="661"/>
      <c r="G53" s="661"/>
      <c r="H53" s="661"/>
      <c r="I53" s="661"/>
      <c r="J53" s="662"/>
      <c r="K53" s="27"/>
      <c r="N53" s="46"/>
      <c r="O53" s="46"/>
      <c r="P53" s="46"/>
      <c r="Q53" s="46"/>
      <c r="T53" s="353"/>
      <c r="U53" s="353"/>
      <c r="V53" s="353"/>
    </row>
    <row r="54" spans="2:22" s="45" customFormat="1" ht="32.1" customHeight="1">
      <c r="B54" s="421"/>
      <c r="C54" s="666"/>
      <c r="D54" s="666"/>
      <c r="E54" s="661" t="s">
        <v>815</v>
      </c>
      <c r="F54" s="661"/>
      <c r="G54" s="661"/>
      <c r="H54" s="661"/>
      <c r="I54" s="661"/>
      <c r="J54" s="662"/>
      <c r="K54" s="27"/>
      <c r="N54" s="46"/>
      <c r="O54" s="46"/>
      <c r="P54" s="46"/>
      <c r="Q54" s="46"/>
      <c r="T54" s="353"/>
      <c r="U54" s="353"/>
      <c r="V54" s="353"/>
    </row>
    <row r="55" spans="2:22" s="45" customFormat="1" ht="15.95" customHeight="1">
      <c r="B55" s="421"/>
      <c r="C55" s="666"/>
      <c r="D55" s="666"/>
      <c r="E55" s="661" t="s">
        <v>816</v>
      </c>
      <c r="F55" s="661"/>
      <c r="G55" s="661"/>
      <c r="H55" s="661"/>
      <c r="I55" s="661"/>
      <c r="J55" s="662"/>
      <c r="K55" s="27"/>
      <c r="N55" s="46"/>
      <c r="O55" s="46"/>
      <c r="P55" s="46"/>
      <c r="Q55" s="46"/>
      <c r="T55" s="353"/>
      <c r="U55" s="353"/>
      <c r="V55" s="353"/>
    </row>
    <row r="56" spans="2:22" s="45" customFormat="1" ht="15.95" customHeight="1">
      <c r="B56" s="421"/>
      <c r="C56" s="666"/>
      <c r="D56" s="666"/>
      <c r="E56" s="661" t="s">
        <v>817</v>
      </c>
      <c r="F56" s="661"/>
      <c r="G56" s="661"/>
      <c r="H56" s="661"/>
      <c r="I56" s="661"/>
      <c r="J56" s="662"/>
      <c r="K56" s="27"/>
      <c r="N56" s="46"/>
      <c r="O56" s="46"/>
      <c r="P56" s="46"/>
      <c r="Q56" s="46"/>
      <c r="T56" s="353"/>
      <c r="U56" s="353"/>
      <c r="V56" s="353"/>
    </row>
    <row r="57" spans="2:22" s="45" customFormat="1" ht="15.95" customHeight="1">
      <c r="B57" s="421"/>
      <c r="C57" s="666"/>
      <c r="D57" s="666"/>
      <c r="E57" s="661" t="s">
        <v>818</v>
      </c>
      <c r="F57" s="661"/>
      <c r="G57" s="661"/>
      <c r="H57" s="661"/>
      <c r="I57" s="661"/>
      <c r="J57" s="662"/>
      <c r="K57" s="27"/>
      <c r="N57" s="46"/>
      <c r="O57" s="46"/>
      <c r="P57" s="46"/>
      <c r="Q57" s="46"/>
      <c r="T57" s="353"/>
      <c r="U57" s="353"/>
      <c r="V57" s="353"/>
    </row>
    <row r="58" spans="2:22" s="45" customFormat="1" ht="15.95" customHeight="1">
      <c r="B58" s="421"/>
      <c r="C58" s="666"/>
      <c r="D58" s="666"/>
      <c r="E58" s="661" t="s">
        <v>819</v>
      </c>
      <c r="F58" s="661"/>
      <c r="G58" s="661"/>
      <c r="H58" s="661"/>
      <c r="I58" s="661"/>
      <c r="J58" s="662"/>
      <c r="K58" s="27"/>
      <c r="N58" s="46"/>
      <c r="O58" s="46"/>
      <c r="P58" s="46"/>
      <c r="Q58" s="46"/>
      <c r="T58" s="353"/>
      <c r="U58" s="353"/>
      <c r="V58" s="353"/>
    </row>
    <row r="59" spans="2:22" s="45" customFormat="1" ht="15.95" customHeight="1">
      <c r="B59" s="421"/>
      <c r="C59" s="666"/>
      <c r="D59" s="666"/>
      <c r="E59" s="661" t="s">
        <v>820</v>
      </c>
      <c r="F59" s="661"/>
      <c r="G59" s="661"/>
      <c r="H59" s="661"/>
      <c r="I59" s="661"/>
      <c r="J59" s="662"/>
      <c r="K59" s="27"/>
      <c r="N59" s="46"/>
      <c r="O59" s="46"/>
      <c r="P59" s="46"/>
      <c r="Q59" s="46"/>
      <c r="T59" s="353"/>
      <c r="U59" s="353"/>
      <c r="V59" s="353"/>
    </row>
    <row r="60" spans="2:22" s="45" customFormat="1" ht="32.1" customHeight="1">
      <c r="B60" s="421"/>
      <c r="C60" s="666"/>
      <c r="D60" s="666"/>
      <c r="E60" s="661" t="s">
        <v>821</v>
      </c>
      <c r="F60" s="661"/>
      <c r="G60" s="661"/>
      <c r="H60" s="661"/>
      <c r="I60" s="661"/>
      <c r="J60" s="662"/>
      <c r="K60" s="27"/>
      <c r="N60" s="46"/>
      <c r="O60" s="46"/>
      <c r="P60" s="46"/>
      <c r="Q60" s="46"/>
      <c r="T60" s="353"/>
      <c r="U60" s="353"/>
      <c r="V60" s="353"/>
    </row>
    <row r="61" spans="2:22" s="45" customFormat="1" ht="32.1" customHeight="1">
      <c r="B61" s="421"/>
      <c r="C61" s="666"/>
      <c r="D61" s="666"/>
      <c r="E61" s="661" t="s">
        <v>822</v>
      </c>
      <c r="F61" s="661"/>
      <c r="G61" s="661"/>
      <c r="H61" s="661"/>
      <c r="I61" s="661"/>
      <c r="J61" s="662"/>
      <c r="K61" s="27"/>
      <c r="N61" s="46"/>
      <c r="O61" s="46"/>
      <c r="P61" s="46"/>
      <c r="Q61" s="46"/>
      <c r="T61" s="353"/>
      <c r="U61" s="353"/>
      <c r="V61" s="353"/>
    </row>
    <row r="62" spans="2:22" s="45" customFormat="1" ht="15.95" customHeight="1">
      <c r="B62" s="421"/>
      <c r="C62" s="666"/>
      <c r="D62" s="666"/>
      <c r="E62" s="661" t="s">
        <v>823</v>
      </c>
      <c r="F62" s="661"/>
      <c r="G62" s="661"/>
      <c r="H62" s="661"/>
      <c r="I62" s="661"/>
      <c r="J62" s="662"/>
      <c r="K62" s="27"/>
      <c r="N62" s="46"/>
      <c r="O62" s="46"/>
      <c r="P62" s="46"/>
      <c r="Q62" s="46"/>
      <c r="T62" s="353"/>
      <c r="U62" s="353"/>
      <c r="V62" s="353"/>
    </row>
    <row r="63" spans="2:22" s="45" customFormat="1" ht="15.95" customHeight="1">
      <c r="B63" s="421"/>
      <c r="C63" s="666"/>
      <c r="D63" s="666"/>
      <c r="E63" s="661" t="s">
        <v>824</v>
      </c>
      <c r="F63" s="661"/>
      <c r="G63" s="661"/>
      <c r="H63" s="661"/>
      <c r="I63" s="661"/>
      <c r="J63" s="662"/>
      <c r="K63" s="27"/>
      <c r="N63" s="46"/>
      <c r="O63" s="46"/>
      <c r="P63" s="46"/>
      <c r="Q63" s="46"/>
      <c r="T63" s="353"/>
      <c r="U63" s="353"/>
      <c r="V63" s="353"/>
    </row>
    <row r="64" spans="2:22" s="45" customFormat="1" ht="15.95" customHeight="1">
      <c r="B64" s="421"/>
      <c r="C64" s="666"/>
      <c r="D64" s="666"/>
      <c r="E64" s="661" t="s">
        <v>825</v>
      </c>
      <c r="F64" s="661"/>
      <c r="G64" s="661"/>
      <c r="H64" s="661"/>
      <c r="I64" s="661"/>
      <c r="J64" s="662"/>
      <c r="K64" s="27"/>
      <c r="N64" s="46"/>
      <c r="O64" s="46"/>
      <c r="P64" s="46"/>
      <c r="Q64" s="46"/>
      <c r="T64" s="353"/>
      <c r="U64" s="353"/>
      <c r="V64" s="353"/>
    </row>
    <row r="65" spans="2:22" s="45" customFormat="1" ht="15.95" customHeight="1">
      <c r="B65" s="421"/>
      <c r="C65" s="666"/>
      <c r="D65" s="666"/>
      <c r="E65" s="661" t="s">
        <v>826</v>
      </c>
      <c r="F65" s="661"/>
      <c r="G65" s="661"/>
      <c r="H65" s="661"/>
      <c r="I65" s="661"/>
      <c r="J65" s="662"/>
      <c r="K65" s="27"/>
      <c r="N65" s="46"/>
      <c r="O65" s="46"/>
      <c r="P65" s="46"/>
      <c r="Q65" s="46"/>
      <c r="T65" s="353"/>
      <c r="U65" s="353"/>
      <c r="V65" s="353"/>
    </row>
    <row r="66" spans="2:22" s="45" customFormat="1" ht="15.95" customHeight="1">
      <c r="B66" s="421"/>
      <c r="C66" s="666"/>
      <c r="D66" s="666"/>
      <c r="E66" s="661" t="s">
        <v>827</v>
      </c>
      <c r="F66" s="661"/>
      <c r="G66" s="661"/>
      <c r="H66" s="661"/>
      <c r="I66" s="661"/>
      <c r="J66" s="662"/>
      <c r="K66" s="27"/>
      <c r="N66" s="46"/>
      <c r="O66" s="46"/>
      <c r="P66" s="46"/>
      <c r="Q66" s="46"/>
      <c r="T66" s="353"/>
      <c r="U66" s="353"/>
      <c r="V66" s="353"/>
    </row>
    <row r="67" spans="2:22" s="45" customFormat="1" ht="15.95" customHeight="1">
      <c r="B67" s="421"/>
      <c r="C67" s="666"/>
      <c r="D67" s="666"/>
      <c r="E67" s="661" t="s">
        <v>828</v>
      </c>
      <c r="F67" s="661"/>
      <c r="G67" s="661"/>
      <c r="H67" s="661"/>
      <c r="I67" s="661"/>
      <c r="J67" s="662"/>
      <c r="K67" s="27"/>
      <c r="N67" s="46"/>
      <c r="O67" s="46"/>
      <c r="P67" s="46"/>
      <c r="Q67" s="46"/>
      <c r="T67" s="353"/>
      <c r="U67" s="353"/>
      <c r="V67" s="353"/>
    </row>
    <row r="68" spans="2:22" s="45" customFormat="1" ht="15.95" customHeight="1">
      <c r="B68" s="421"/>
      <c r="C68" s="666"/>
      <c r="D68" s="666"/>
      <c r="E68" s="661" t="s">
        <v>829</v>
      </c>
      <c r="F68" s="661"/>
      <c r="G68" s="661"/>
      <c r="H68" s="661"/>
      <c r="I68" s="661"/>
      <c r="J68" s="662"/>
      <c r="K68" s="27"/>
      <c r="N68" s="46"/>
      <c r="O68" s="46"/>
      <c r="P68" s="46"/>
      <c r="Q68" s="46"/>
      <c r="T68" s="353"/>
      <c r="U68" s="353"/>
      <c r="V68" s="353"/>
    </row>
    <row r="69" spans="2:22" s="45" customFormat="1" ht="15.95" customHeight="1">
      <c r="B69" s="421"/>
      <c r="C69" s="666"/>
      <c r="D69" s="666"/>
      <c r="E69" s="661" t="s">
        <v>830</v>
      </c>
      <c r="F69" s="661"/>
      <c r="G69" s="661"/>
      <c r="H69" s="602"/>
      <c r="I69" s="617"/>
      <c r="J69" s="617"/>
      <c r="K69" s="27"/>
      <c r="N69" s="46"/>
      <c r="O69" s="46"/>
      <c r="P69" s="46"/>
      <c r="Q69" s="46"/>
      <c r="T69" s="353"/>
      <c r="U69" s="353"/>
      <c r="V69" s="353"/>
    </row>
    <row r="70" spans="2:22" s="45" customFormat="1" ht="15.95" customHeight="1">
      <c r="B70" s="421"/>
      <c r="C70" s="633" t="s">
        <v>831</v>
      </c>
      <c r="D70" s="633"/>
      <c r="E70" s="663" t="s">
        <v>832</v>
      </c>
      <c r="F70" s="664"/>
      <c r="G70" s="664"/>
      <c r="H70" s="664"/>
      <c r="I70" s="664"/>
      <c r="J70" s="665"/>
      <c r="K70" s="27"/>
      <c r="N70" s="46"/>
      <c r="O70" s="46"/>
      <c r="P70" s="46"/>
      <c r="Q70" s="46"/>
      <c r="T70" s="353"/>
      <c r="U70" s="353"/>
      <c r="V70" s="353"/>
    </row>
    <row r="71" spans="2:22" s="45" customFormat="1" ht="15.95" customHeight="1">
      <c r="B71" s="421"/>
      <c r="C71" s="633"/>
      <c r="D71" s="633"/>
      <c r="E71" s="663" t="s">
        <v>787</v>
      </c>
      <c r="F71" s="664"/>
      <c r="G71" s="664"/>
      <c r="H71" s="664"/>
      <c r="I71" s="664"/>
      <c r="J71" s="665"/>
      <c r="K71" s="27"/>
      <c r="N71" s="46"/>
      <c r="O71" s="46"/>
      <c r="P71" s="46"/>
      <c r="Q71" s="46"/>
      <c r="T71" s="353"/>
      <c r="U71" s="353"/>
      <c r="V71" s="353"/>
    </row>
    <row r="72" spans="2:22" s="45" customFormat="1" ht="15.95" customHeight="1">
      <c r="B72" s="421"/>
      <c r="C72" s="633"/>
      <c r="D72" s="633"/>
      <c r="E72" s="663" t="s">
        <v>788</v>
      </c>
      <c r="F72" s="664"/>
      <c r="G72" s="664"/>
      <c r="H72" s="664"/>
      <c r="I72" s="664"/>
      <c r="J72" s="665"/>
      <c r="K72" s="27"/>
      <c r="N72" s="46"/>
      <c r="O72" s="46"/>
      <c r="P72" s="46"/>
      <c r="Q72" s="46"/>
      <c r="T72" s="353"/>
      <c r="U72" s="353"/>
      <c r="V72" s="353"/>
    </row>
    <row r="73" spans="2:22" s="45" customFormat="1" ht="15.95" customHeight="1">
      <c r="B73" s="421"/>
      <c r="C73" s="633"/>
      <c r="D73" s="633"/>
      <c r="E73" s="663" t="s">
        <v>789</v>
      </c>
      <c r="F73" s="664"/>
      <c r="G73" s="664"/>
      <c r="H73" s="664"/>
      <c r="I73" s="664"/>
      <c r="J73" s="665"/>
      <c r="K73" s="27"/>
      <c r="N73" s="46"/>
      <c r="O73" s="46"/>
      <c r="P73" s="46"/>
      <c r="Q73" s="46"/>
      <c r="T73" s="353"/>
      <c r="U73" s="353"/>
      <c r="V73" s="353"/>
    </row>
    <row r="74" spans="2:22" s="45" customFormat="1" ht="15.95" customHeight="1">
      <c r="B74" s="421"/>
      <c r="C74" s="633"/>
      <c r="D74" s="633"/>
      <c r="E74" s="663" t="s">
        <v>833</v>
      </c>
      <c r="F74" s="664"/>
      <c r="G74" s="664"/>
      <c r="H74" s="664"/>
      <c r="I74" s="664"/>
      <c r="J74" s="665"/>
      <c r="K74" s="27"/>
      <c r="N74" s="46"/>
      <c r="O74" s="46"/>
      <c r="P74" s="46"/>
      <c r="Q74" s="46"/>
      <c r="T74" s="353"/>
      <c r="U74" s="353"/>
      <c r="V74" s="353"/>
    </row>
    <row r="75" spans="2:22" s="45" customFormat="1" ht="15.95" customHeight="1">
      <c r="B75" s="421"/>
      <c r="C75" s="633"/>
      <c r="D75" s="633"/>
      <c r="E75" s="663" t="s">
        <v>795</v>
      </c>
      <c r="F75" s="664"/>
      <c r="G75" s="664"/>
      <c r="H75" s="664"/>
      <c r="I75" s="664"/>
      <c r="J75" s="665"/>
      <c r="K75" s="27"/>
      <c r="N75" s="46"/>
      <c r="O75" s="46"/>
      <c r="P75" s="46"/>
      <c r="Q75" s="46"/>
      <c r="T75" s="353"/>
      <c r="U75" s="353"/>
      <c r="V75" s="353"/>
    </row>
    <row r="76" spans="2:22" s="45" customFormat="1" ht="15.95" customHeight="1">
      <c r="B76" s="421"/>
      <c r="C76" s="633"/>
      <c r="D76" s="633"/>
      <c r="E76" s="663" t="s">
        <v>834</v>
      </c>
      <c r="F76" s="664"/>
      <c r="G76" s="664"/>
      <c r="H76" s="664"/>
      <c r="I76" s="664"/>
      <c r="J76" s="665"/>
      <c r="K76" s="27"/>
      <c r="N76" s="46"/>
      <c r="O76" s="46"/>
      <c r="P76" s="46"/>
      <c r="Q76" s="46"/>
      <c r="T76" s="353"/>
      <c r="U76" s="353"/>
      <c r="V76" s="353"/>
    </row>
    <row r="77" spans="2:22" s="45" customFormat="1" ht="15.95" customHeight="1">
      <c r="B77" s="421"/>
      <c r="C77" s="633"/>
      <c r="D77" s="633"/>
      <c r="E77" s="663" t="s">
        <v>835</v>
      </c>
      <c r="F77" s="664"/>
      <c r="G77" s="664"/>
      <c r="H77" s="664"/>
      <c r="I77" s="664"/>
      <c r="J77" s="665"/>
      <c r="K77" s="27"/>
      <c r="N77" s="46"/>
      <c r="O77" s="46"/>
      <c r="P77" s="46"/>
      <c r="Q77" s="46"/>
      <c r="T77" s="353"/>
      <c r="U77" s="353"/>
      <c r="V77" s="353"/>
    </row>
    <row r="78" spans="2:22" s="45" customFormat="1" ht="15.95" customHeight="1">
      <c r="B78" s="421"/>
      <c r="C78" s="633"/>
      <c r="D78" s="633"/>
      <c r="E78" s="663" t="s">
        <v>836</v>
      </c>
      <c r="F78" s="664"/>
      <c r="G78" s="664"/>
      <c r="H78" s="664"/>
      <c r="I78" s="664"/>
      <c r="J78" s="665"/>
      <c r="K78" s="27"/>
      <c r="N78" s="46"/>
      <c r="O78" s="46"/>
      <c r="P78" s="46"/>
      <c r="Q78" s="46"/>
      <c r="T78" s="353"/>
      <c r="U78" s="353"/>
      <c r="V78" s="353"/>
    </row>
    <row r="79" spans="2:22" s="45" customFormat="1" ht="15.95" customHeight="1">
      <c r="B79" s="421"/>
      <c r="C79" s="633"/>
      <c r="D79" s="633"/>
      <c r="E79" s="663" t="s">
        <v>837</v>
      </c>
      <c r="F79" s="664"/>
      <c r="G79" s="664"/>
      <c r="H79" s="664"/>
      <c r="I79" s="664"/>
      <c r="J79" s="665"/>
      <c r="K79" s="27"/>
      <c r="N79" s="46"/>
      <c r="O79" s="46"/>
      <c r="P79" s="46"/>
      <c r="Q79" s="46"/>
      <c r="T79" s="353"/>
      <c r="U79" s="353"/>
      <c r="V79" s="353"/>
    </row>
    <row r="80" spans="2:22" s="45" customFormat="1" ht="15.95" customHeight="1">
      <c r="B80" s="421"/>
      <c r="C80" s="633"/>
      <c r="D80" s="633"/>
      <c r="E80" s="663" t="s">
        <v>838</v>
      </c>
      <c r="F80" s="664"/>
      <c r="G80" s="664"/>
      <c r="H80" s="664"/>
      <c r="I80" s="664"/>
      <c r="J80" s="665"/>
      <c r="K80" s="27"/>
      <c r="N80" s="46"/>
      <c r="O80" s="46"/>
      <c r="P80" s="46"/>
      <c r="Q80" s="46"/>
      <c r="T80" s="353"/>
      <c r="U80" s="353"/>
      <c r="V80" s="353"/>
    </row>
    <row r="81" spans="2:22" s="45" customFormat="1" ht="15.95" customHeight="1">
      <c r="B81" s="421"/>
      <c r="C81" s="633"/>
      <c r="D81" s="633"/>
      <c r="E81" s="663" t="s">
        <v>839</v>
      </c>
      <c r="F81" s="664"/>
      <c r="G81" s="664"/>
      <c r="H81" s="664"/>
      <c r="I81" s="664"/>
      <c r="J81" s="665"/>
      <c r="K81" s="27"/>
      <c r="N81" s="46"/>
      <c r="O81" s="46"/>
      <c r="P81" s="46"/>
      <c r="Q81" s="46"/>
      <c r="T81" s="353"/>
      <c r="U81" s="353"/>
      <c r="V81" s="353"/>
    </row>
    <row r="82" spans="2:22" s="45" customFormat="1" ht="15.95" customHeight="1">
      <c r="B82" s="421"/>
      <c r="C82" s="633"/>
      <c r="D82" s="633"/>
      <c r="E82" s="663" t="s">
        <v>840</v>
      </c>
      <c r="F82" s="664"/>
      <c r="G82" s="664"/>
      <c r="H82" s="664"/>
      <c r="I82" s="664"/>
      <c r="J82" s="665"/>
      <c r="K82" s="27"/>
      <c r="N82" s="46"/>
      <c r="O82" s="46"/>
      <c r="P82" s="46"/>
      <c r="Q82" s="46"/>
      <c r="T82" s="353"/>
      <c r="U82" s="353"/>
      <c r="V82" s="353"/>
    </row>
    <row r="83" spans="2:22" s="45" customFormat="1" ht="15.95" customHeight="1">
      <c r="B83" s="421"/>
      <c r="C83" s="633"/>
      <c r="D83" s="633"/>
      <c r="E83" s="663" t="s">
        <v>841</v>
      </c>
      <c r="F83" s="664"/>
      <c r="G83" s="664"/>
      <c r="H83" s="664"/>
      <c r="I83" s="664"/>
      <c r="J83" s="665"/>
      <c r="K83" s="27"/>
      <c r="N83" s="46"/>
      <c r="O83" s="46"/>
      <c r="P83" s="46"/>
      <c r="Q83" s="46"/>
      <c r="T83" s="353"/>
      <c r="U83" s="353"/>
      <c r="V83" s="353"/>
    </row>
    <row r="84" spans="2:22" s="45" customFormat="1" ht="15.95" customHeight="1">
      <c r="B84" s="421"/>
      <c r="C84" s="633"/>
      <c r="D84" s="633"/>
      <c r="E84" s="663" t="s">
        <v>842</v>
      </c>
      <c r="F84" s="664"/>
      <c r="G84" s="664"/>
      <c r="H84" s="664"/>
      <c r="I84" s="664"/>
      <c r="J84" s="665"/>
      <c r="K84" s="27"/>
      <c r="N84" s="46"/>
      <c r="O84" s="46"/>
      <c r="P84" s="46"/>
      <c r="Q84" s="46"/>
      <c r="T84" s="353"/>
      <c r="U84" s="353"/>
      <c r="V84" s="353"/>
    </row>
    <row r="85" spans="2:22" s="45" customFormat="1" ht="15.95" customHeight="1">
      <c r="B85" s="421"/>
      <c r="C85" s="633"/>
      <c r="D85" s="633"/>
      <c r="E85" s="663" t="s">
        <v>843</v>
      </c>
      <c r="F85" s="664"/>
      <c r="G85" s="664"/>
      <c r="H85" s="664"/>
      <c r="I85" s="664"/>
      <c r="J85" s="665"/>
      <c r="K85" s="27"/>
      <c r="N85" s="46"/>
      <c r="O85" s="46"/>
      <c r="P85" s="46"/>
      <c r="Q85" s="46"/>
      <c r="T85" s="353"/>
      <c r="U85" s="353"/>
      <c r="V85" s="353"/>
    </row>
    <row r="86" spans="2:22" s="45" customFormat="1" ht="15.95" customHeight="1">
      <c r="B86" s="421"/>
      <c r="C86" s="633"/>
      <c r="D86" s="633"/>
      <c r="E86" s="663" t="s">
        <v>803</v>
      </c>
      <c r="F86" s="664"/>
      <c r="G86" s="664"/>
      <c r="H86" s="664"/>
      <c r="I86" s="664"/>
      <c r="J86" s="665"/>
      <c r="K86" s="27"/>
      <c r="N86" s="46"/>
      <c r="O86" s="46"/>
      <c r="P86" s="46"/>
      <c r="Q86" s="46"/>
      <c r="T86" s="353"/>
      <c r="U86" s="353"/>
      <c r="V86" s="353"/>
    </row>
    <row r="87" spans="2:22" s="45" customFormat="1" ht="15.95" customHeight="1">
      <c r="B87" s="421"/>
      <c r="C87" s="633"/>
      <c r="D87" s="633"/>
      <c r="E87" s="663" t="s">
        <v>844</v>
      </c>
      <c r="F87" s="664"/>
      <c r="G87" s="664"/>
      <c r="H87" s="664"/>
      <c r="I87" s="664"/>
      <c r="J87" s="665"/>
      <c r="K87" s="27"/>
      <c r="N87" s="46"/>
      <c r="O87" s="46"/>
      <c r="P87" s="46"/>
      <c r="Q87" s="46"/>
      <c r="T87" s="353"/>
      <c r="U87" s="353"/>
      <c r="V87" s="353"/>
    </row>
    <row r="88" spans="2:22" s="45" customFormat="1" ht="15.95" customHeight="1">
      <c r="B88" s="421"/>
      <c r="C88" s="633"/>
      <c r="D88" s="633"/>
      <c r="E88" s="663" t="s">
        <v>845</v>
      </c>
      <c r="F88" s="664"/>
      <c r="G88" s="664"/>
      <c r="H88" s="664"/>
      <c r="I88" s="664"/>
      <c r="J88" s="665"/>
      <c r="K88" s="27"/>
      <c r="N88" s="46"/>
      <c r="O88" s="46"/>
      <c r="P88" s="46"/>
      <c r="Q88" s="46"/>
      <c r="T88" s="353"/>
      <c r="U88" s="353"/>
      <c r="V88" s="353"/>
    </row>
    <row r="89" spans="2:22" s="45" customFormat="1" ht="15.95" customHeight="1">
      <c r="B89" s="421"/>
      <c r="C89" s="633"/>
      <c r="D89" s="633"/>
      <c r="E89" s="663" t="s">
        <v>846</v>
      </c>
      <c r="F89" s="664"/>
      <c r="G89" s="664"/>
      <c r="H89" s="664"/>
      <c r="I89" s="664"/>
      <c r="J89" s="665"/>
      <c r="K89" s="27"/>
      <c r="N89" s="46"/>
      <c r="O89" s="46"/>
      <c r="P89" s="46"/>
      <c r="Q89" s="46"/>
      <c r="T89" s="353"/>
      <c r="U89" s="353"/>
      <c r="V89" s="353"/>
    </row>
    <row r="90" spans="2:22" s="45" customFormat="1" ht="15.95" customHeight="1">
      <c r="B90" s="421"/>
      <c r="C90" s="633"/>
      <c r="D90" s="633"/>
      <c r="E90" s="663" t="s">
        <v>847</v>
      </c>
      <c r="F90" s="664"/>
      <c r="G90" s="664"/>
      <c r="H90" s="664"/>
      <c r="I90" s="664"/>
      <c r="J90" s="665"/>
      <c r="K90" s="27"/>
      <c r="N90" s="46"/>
      <c r="O90" s="46"/>
      <c r="P90" s="46"/>
      <c r="Q90" s="46"/>
      <c r="T90" s="353"/>
      <c r="U90" s="353"/>
      <c r="V90" s="353"/>
    </row>
    <row r="91" spans="2:22" s="45" customFormat="1" ht="15.95" customHeight="1">
      <c r="B91" s="421"/>
      <c r="C91" s="633"/>
      <c r="D91" s="633"/>
      <c r="E91" s="663" t="s">
        <v>848</v>
      </c>
      <c r="F91" s="664"/>
      <c r="G91" s="664"/>
      <c r="H91" s="664"/>
      <c r="I91" s="664"/>
      <c r="J91" s="665"/>
      <c r="K91" s="27"/>
      <c r="N91" s="46"/>
      <c r="O91" s="46"/>
      <c r="P91" s="46"/>
      <c r="Q91" s="46"/>
      <c r="T91" s="353"/>
      <c r="U91" s="353"/>
      <c r="V91" s="353"/>
    </row>
    <row r="92" spans="2:22" s="45" customFormat="1" ht="15.95" customHeight="1">
      <c r="B92" s="421"/>
      <c r="C92" s="633"/>
      <c r="D92" s="633"/>
      <c r="E92" s="663" t="s">
        <v>814</v>
      </c>
      <c r="F92" s="664"/>
      <c r="G92" s="664"/>
      <c r="H92" s="664"/>
      <c r="I92" s="664"/>
      <c r="J92" s="665"/>
      <c r="K92" s="27"/>
      <c r="N92" s="46"/>
      <c r="O92" s="46"/>
      <c r="P92" s="46"/>
      <c r="Q92" s="46"/>
      <c r="T92" s="353"/>
      <c r="U92" s="353"/>
      <c r="V92" s="353"/>
    </row>
    <row r="93" spans="2:22" s="45" customFormat="1" ht="15.95" customHeight="1">
      <c r="B93" s="421"/>
      <c r="C93" s="633"/>
      <c r="D93" s="633"/>
      <c r="E93" s="663" t="s">
        <v>849</v>
      </c>
      <c r="F93" s="664"/>
      <c r="G93" s="664"/>
      <c r="H93" s="664"/>
      <c r="I93" s="664"/>
      <c r="J93" s="665"/>
      <c r="K93" s="27"/>
      <c r="N93" s="46"/>
      <c r="O93" s="46"/>
      <c r="P93" s="46"/>
      <c r="Q93" s="46"/>
      <c r="T93" s="353"/>
      <c r="U93" s="353"/>
      <c r="V93" s="353"/>
    </row>
    <row r="94" spans="2:22" s="45" customFormat="1" ht="15.95" customHeight="1">
      <c r="B94" s="421"/>
      <c r="C94" s="633"/>
      <c r="D94" s="633"/>
      <c r="E94" s="663" t="s">
        <v>850</v>
      </c>
      <c r="F94" s="664"/>
      <c r="G94" s="664"/>
      <c r="H94" s="664"/>
      <c r="I94" s="664"/>
      <c r="J94" s="665"/>
      <c r="K94" s="27"/>
      <c r="N94" s="46"/>
      <c r="O94" s="46"/>
      <c r="P94" s="46"/>
      <c r="Q94" s="46"/>
      <c r="T94" s="353"/>
      <c r="U94" s="353"/>
      <c r="V94" s="353"/>
    </row>
    <row r="95" spans="2:22" s="45" customFormat="1" ht="15.95" customHeight="1">
      <c r="B95" s="421"/>
      <c r="C95" s="633"/>
      <c r="D95" s="633"/>
      <c r="E95" s="663" t="s">
        <v>851</v>
      </c>
      <c r="F95" s="664"/>
      <c r="G95" s="664"/>
      <c r="H95" s="664"/>
      <c r="I95" s="664"/>
      <c r="J95" s="665"/>
      <c r="K95" s="27"/>
      <c r="N95" s="46"/>
      <c r="O95" s="46"/>
      <c r="P95" s="46"/>
      <c r="Q95" s="46"/>
      <c r="T95" s="353"/>
      <c r="U95" s="353"/>
      <c r="V95" s="353"/>
    </row>
    <row r="96" spans="2:22" s="45" customFormat="1" ht="15.95" customHeight="1">
      <c r="B96" s="421"/>
      <c r="C96" s="633"/>
      <c r="D96" s="633"/>
      <c r="E96" s="667" t="s">
        <v>852</v>
      </c>
      <c r="F96" s="668"/>
      <c r="G96" s="668"/>
      <c r="H96" s="602"/>
      <c r="I96" s="617"/>
      <c r="J96" s="617"/>
      <c r="K96" s="27"/>
      <c r="N96" s="46"/>
      <c r="O96" s="46"/>
      <c r="P96" s="46"/>
      <c r="Q96" s="46"/>
      <c r="T96" s="353"/>
      <c r="U96" s="353"/>
      <c r="V96" s="353"/>
    </row>
    <row r="97" spans="2:22" s="45" customFormat="1" ht="15.95" customHeight="1">
      <c r="B97" s="421"/>
      <c r="C97" s="629" t="s">
        <v>853</v>
      </c>
      <c r="D97" s="630"/>
      <c r="E97" s="663" t="s">
        <v>854</v>
      </c>
      <c r="F97" s="664"/>
      <c r="G97" s="664"/>
      <c r="H97" s="664"/>
      <c r="I97" s="664"/>
      <c r="J97" s="665"/>
      <c r="K97" s="27"/>
      <c r="N97" s="46"/>
      <c r="O97" s="46"/>
      <c r="P97" s="46"/>
      <c r="Q97" s="46"/>
      <c r="T97" s="353"/>
      <c r="U97" s="353"/>
      <c r="V97" s="353"/>
    </row>
    <row r="98" spans="2:22" s="45" customFormat="1" ht="15.95" customHeight="1">
      <c r="B98" s="421"/>
      <c r="C98" s="631"/>
      <c r="D98" s="632"/>
      <c r="E98" s="663" t="s">
        <v>855</v>
      </c>
      <c r="F98" s="664"/>
      <c r="G98" s="664"/>
      <c r="H98" s="664"/>
      <c r="I98" s="664"/>
      <c r="J98" s="665"/>
      <c r="K98" s="27"/>
      <c r="N98" s="46"/>
      <c r="O98" s="46"/>
      <c r="P98" s="46"/>
      <c r="Q98" s="46"/>
      <c r="T98" s="353"/>
      <c r="U98" s="353"/>
      <c r="V98" s="353"/>
    </row>
    <row r="99" spans="2:22" s="45" customFormat="1" ht="15.95" customHeight="1">
      <c r="B99" s="421"/>
      <c r="C99" s="631"/>
      <c r="D99" s="632"/>
      <c r="E99" s="663" t="s">
        <v>856</v>
      </c>
      <c r="F99" s="664"/>
      <c r="G99" s="664"/>
      <c r="H99" s="664"/>
      <c r="I99" s="664"/>
      <c r="J99" s="665"/>
      <c r="K99" s="27"/>
      <c r="N99" s="46"/>
      <c r="O99" s="46"/>
      <c r="P99" s="46"/>
      <c r="Q99" s="46"/>
      <c r="T99" s="353"/>
      <c r="U99" s="353"/>
      <c r="V99" s="353"/>
    </row>
    <row r="100" spans="2:22" s="45" customFormat="1" ht="15.95" customHeight="1">
      <c r="B100" s="421"/>
      <c r="C100" s="631"/>
      <c r="D100" s="632"/>
      <c r="E100" s="663" t="s">
        <v>857</v>
      </c>
      <c r="F100" s="664"/>
      <c r="G100" s="664"/>
      <c r="H100" s="664"/>
      <c r="I100" s="664"/>
      <c r="J100" s="665"/>
      <c r="K100" s="27"/>
      <c r="N100" s="46"/>
      <c r="O100" s="46"/>
      <c r="P100" s="46"/>
      <c r="Q100" s="46"/>
      <c r="T100" s="353"/>
      <c r="U100" s="353"/>
      <c r="V100" s="353"/>
    </row>
    <row r="101" spans="2:22" s="45" customFormat="1" ht="15.95" customHeight="1">
      <c r="B101" s="421"/>
      <c r="C101" s="631"/>
      <c r="D101" s="632"/>
      <c r="E101" s="663" t="s">
        <v>858</v>
      </c>
      <c r="F101" s="664"/>
      <c r="G101" s="664"/>
      <c r="H101" s="664"/>
      <c r="I101" s="664"/>
      <c r="J101" s="665"/>
      <c r="K101" s="27"/>
      <c r="N101" s="46"/>
      <c r="O101" s="46"/>
      <c r="P101" s="46"/>
      <c r="Q101" s="46"/>
      <c r="T101" s="353"/>
      <c r="U101" s="353"/>
      <c r="V101" s="353"/>
    </row>
    <row r="102" spans="2:22" s="45" customFormat="1" ht="15.95" customHeight="1">
      <c r="B102" s="421"/>
      <c r="C102" s="631"/>
      <c r="D102" s="632"/>
      <c r="E102" s="663" t="s">
        <v>859</v>
      </c>
      <c r="F102" s="664"/>
      <c r="G102" s="664"/>
      <c r="H102" s="664"/>
      <c r="I102" s="664"/>
      <c r="J102" s="665"/>
      <c r="K102" s="27"/>
      <c r="N102" s="46"/>
      <c r="O102" s="46"/>
      <c r="P102" s="46"/>
      <c r="Q102" s="46"/>
      <c r="T102" s="353"/>
      <c r="U102" s="353"/>
      <c r="V102" s="353"/>
    </row>
    <row r="103" spans="2:22" s="45" customFormat="1" ht="15.95" customHeight="1">
      <c r="B103" s="421"/>
      <c r="C103" s="631"/>
      <c r="D103" s="632"/>
      <c r="E103" s="663" t="s">
        <v>860</v>
      </c>
      <c r="F103" s="664"/>
      <c r="G103" s="664"/>
      <c r="H103" s="664"/>
      <c r="I103" s="664"/>
      <c r="J103" s="665"/>
      <c r="K103" s="27"/>
      <c r="N103" s="46"/>
      <c r="O103" s="46"/>
      <c r="P103" s="46"/>
      <c r="Q103" s="46"/>
      <c r="T103" s="353"/>
      <c r="U103" s="353"/>
      <c r="V103" s="353"/>
    </row>
    <row r="104" spans="2:22" s="45" customFormat="1" ht="15.95" customHeight="1">
      <c r="B104" s="421"/>
      <c r="C104" s="631"/>
      <c r="D104" s="632"/>
      <c r="E104" s="663" t="s">
        <v>861</v>
      </c>
      <c r="F104" s="664"/>
      <c r="G104" s="664"/>
      <c r="H104" s="664"/>
      <c r="I104" s="664"/>
      <c r="J104" s="665"/>
      <c r="K104" s="27"/>
      <c r="N104" s="46"/>
      <c r="O104" s="46"/>
      <c r="P104" s="46"/>
      <c r="Q104" s="46"/>
      <c r="T104" s="353"/>
      <c r="U104" s="353"/>
      <c r="V104" s="353"/>
    </row>
    <row r="105" spans="2:22" s="45" customFormat="1" ht="15.95" customHeight="1">
      <c r="B105" s="421"/>
      <c r="C105" s="631"/>
      <c r="D105" s="632"/>
      <c r="E105" s="663" t="s">
        <v>862</v>
      </c>
      <c r="F105" s="664"/>
      <c r="G105" s="664"/>
      <c r="H105" s="664"/>
      <c r="I105" s="664"/>
      <c r="J105" s="665"/>
      <c r="K105" s="27"/>
      <c r="N105" s="46"/>
      <c r="O105" s="46"/>
      <c r="P105" s="46"/>
      <c r="Q105" s="46"/>
      <c r="T105" s="353"/>
      <c r="U105" s="353"/>
      <c r="V105" s="353"/>
    </row>
    <row r="106" spans="2:22" s="45" customFormat="1" ht="15.95" customHeight="1">
      <c r="B106" s="421"/>
      <c r="C106" s="631"/>
      <c r="D106" s="632"/>
      <c r="E106" s="663" t="s">
        <v>863</v>
      </c>
      <c r="F106" s="664"/>
      <c r="G106" s="664"/>
      <c r="H106" s="664"/>
      <c r="I106" s="664"/>
      <c r="J106" s="665"/>
      <c r="K106" s="27"/>
      <c r="N106" s="46"/>
      <c r="O106" s="46"/>
      <c r="P106" s="46"/>
      <c r="Q106" s="46"/>
      <c r="T106" s="353"/>
      <c r="U106" s="353"/>
      <c r="V106" s="353"/>
    </row>
    <row r="107" spans="2:22" s="45" customFormat="1" ht="15.95" customHeight="1">
      <c r="B107" s="421"/>
      <c r="C107" s="631"/>
      <c r="D107" s="632"/>
      <c r="E107" s="663" t="s">
        <v>864</v>
      </c>
      <c r="F107" s="664"/>
      <c r="G107" s="664"/>
      <c r="H107" s="664"/>
      <c r="I107" s="664"/>
      <c r="J107" s="665"/>
      <c r="K107" s="27"/>
      <c r="N107" s="46"/>
      <c r="O107" s="46"/>
      <c r="P107" s="46"/>
      <c r="Q107" s="46"/>
      <c r="T107" s="353"/>
      <c r="U107" s="353"/>
      <c r="V107" s="353"/>
    </row>
    <row r="108" spans="2:22" s="45" customFormat="1" ht="15.95" customHeight="1">
      <c r="B108" s="421"/>
      <c r="C108" s="631"/>
      <c r="D108" s="632"/>
      <c r="E108" s="663" t="s">
        <v>865</v>
      </c>
      <c r="F108" s="664"/>
      <c r="G108" s="664"/>
      <c r="H108" s="664"/>
      <c r="I108" s="664"/>
      <c r="J108" s="665"/>
      <c r="K108" s="27"/>
      <c r="N108" s="46"/>
      <c r="O108" s="46"/>
      <c r="P108" s="46"/>
      <c r="Q108" s="46"/>
      <c r="T108" s="353"/>
      <c r="U108" s="353"/>
      <c r="V108" s="353"/>
    </row>
    <row r="109" spans="2:22" s="45" customFormat="1" ht="15.95" customHeight="1">
      <c r="B109" s="421"/>
      <c r="C109" s="631"/>
      <c r="D109" s="632"/>
      <c r="E109" s="663" t="s">
        <v>866</v>
      </c>
      <c r="F109" s="664"/>
      <c r="G109" s="664"/>
      <c r="H109" s="664"/>
      <c r="I109" s="664"/>
      <c r="J109" s="665"/>
      <c r="K109" s="27"/>
      <c r="N109" s="46"/>
      <c r="O109" s="46"/>
      <c r="P109" s="46"/>
      <c r="Q109" s="46"/>
      <c r="T109" s="353"/>
      <c r="U109" s="353"/>
      <c r="V109" s="353"/>
    </row>
    <row r="110" spans="2:22" s="45" customFormat="1" ht="15.95" customHeight="1">
      <c r="B110" s="421"/>
      <c r="C110" s="631"/>
      <c r="D110" s="632"/>
      <c r="E110" s="663" t="s">
        <v>867</v>
      </c>
      <c r="F110" s="664"/>
      <c r="G110" s="664"/>
      <c r="H110" s="664"/>
      <c r="I110" s="664"/>
      <c r="J110" s="665"/>
      <c r="K110" s="27"/>
      <c r="N110" s="46"/>
      <c r="O110" s="46"/>
      <c r="P110" s="46"/>
      <c r="Q110" s="46"/>
      <c r="T110" s="353"/>
      <c r="U110" s="353"/>
      <c r="V110" s="353"/>
    </row>
    <row r="111" spans="2:22" s="45" customFormat="1" ht="15.95" customHeight="1">
      <c r="B111" s="421"/>
      <c r="C111" s="631"/>
      <c r="D111" s="632"/>
      <c r="E111" s="663" t="s">
        <v>868</v>
      </c>
      <c r="F111" s="664"/>
      <c r="G111" s="664"/>
      <c r="H111" s="664"/>
      <c r="I111" s="664"/>
      <c r="J111" s="665"/>
      <c r="K111" s="27"/>
      <c r="N111" s="46"/>
      <c r="O111" s="46"/>
      <c r="P111" s="46"/>
      <c r="Q111" s="46"/>
      <c r="T111" s="353"/>
      <c r="U111" s="353"/>
      <c r="V111" s="353"/>
    </row>
    <row r="112" spans="2:22" s="45" customFormat="1" ht="15.95" customHeight="1">
      <c r="B112" s="421"/>
      <c r="C112" s="631"/>
      <c r="D112" s="632"/>
      <c r="E112" s="663" t="s">
        <v>869</v>
      </c>
      <c r="F112" s="664"/>
      <c r="G112" s="664"/>
      <c r="H112" s="664"/>
      <c r="I112" s="664"/>
      <c r="J112" s="665"/>
      <c r="K112" s="27"/>
      <c r="N112" s="46"/>
      <c r="O112" s="46"/>
      <c r="P112" s="46"/>
      <c r="Q112" s="46"/>
      <c r="T112" s="353"/>
      <c r="U112" s="353"/>
      <c r="V112" s="353"/>
    </row>
    <row r="113" spans="2:22" s="45" customFormat="1" ht="15.95" customHeight="1">
      <c r="B113" s="421"/>
      <c r="C113" s="631"/>
      <c r="D113" s="632"/>
      <c r="E113" s="663" t="s">
        <v>870</v>
      </c>
      <c r="F113" s="664"/>
      <c r="G113" s="664"/>
      <c r="H113" s="664"/>
      <c r="I113" s="664"/>
      <c r="J113" s="665"/>
      <c r="K113" s="27"/>
      <c r="N113" s="46"/>
      <c r="O113" s="46"/>
      <c r="P113" s="46"/>
      <c r="Q113" s="46"/>
      <c r="T113" s="353"/>
      <c r="U113" s="353"/>
      <c r="V113" s="353"/>
    </row>
    <row r="114" spans="2:22" s="45" customFormat="1" ht="15.95" customHeight="1">
      <c r="B114" s="421"/>
      <c r="C114" s="631"/>
      <c r="D114" s="632"/>
      <c r="E114" s="663" t="s">
        <v>871</v>
      </c>
      <c r="F114" s="664"/>
      <c r="G114" s="664"/>
      <c r="H114" s="664"/>
      <c r="I114" s="664"/>
      <c r="J114" s="665"/>
      <c r="K114" s="27"/>
      <c r="N114" s="46"/>
      <c r="O114" s="46"/>
      <c r="P114" s="46"/>
      <c r="Q114" s="46"/>
      <c r="T114" s="353"/>
      <c r="U114" s="353"/>
      <c r="V114" s="353"/>
    </row>
    <row r="115" spans="2:22" s="45" customFormat="1" ht="15.95" customHeight="1">
      <c r="B115" s="421"/>
      <c r="C115" s="631"/>
      <c r="D115" s="632"/>
      <c r="E115" s="663" t="s">
        <v>872</v>
      </c>
      <c r="F115" s="664"/>
      <c r="G115" s="664"/>
      <c r="H115" s="664"/>
      <c r="I115" s="664"/>
      <c r="J115" s="665"/>
      <c r="K115" s="27"/>
      <c r="N115" s="46"/>
      <c r="O115" s="46"/>
      <c r="P115" s="46"/>
      <c r="Q115" s="46"/>
      <c r="T115" s="353"/>
      <c r="U115" s="353"/>
      <c r="V115" s="353"/>
    </row>
    <row r="116" spans="2:22" s="45" customFormat="1" ht="15.95" customHeight="1">
      <c r="B116" s="421"/>
      <c r="C116" s="631"/>
      <c r="D116" s="632"/>
      <c r="E116" s="663" t="s">
        <v>873</v>
      </c>
      <c r="F116" s="664"/>
      <c r="G116" s="664"/>
      <c r="H116" s="664"/>
      <c r="I116" s="664"/>
      <c r="J116" s="665"/>
      <c r="K116" s="27"/>
      <c r="N116" s="46"/>
      <c r="O116" s="46"/>
      <c r="P116" s="46"/>
      <c r="Q116" s="46"/>
      <c r="T116" s="353"/>
      <c r="U116" s="353"/>
      <c r="V116" s="353"/>
    </row>
    <row r="117" spans="2:22" s="45" customFormat="1" ht="15.95" customHeight="1">
      <c r="B117" s="421"/>
      <c r="C117" s="631"/>
      <c r="D117" s="632"/>
      <c r="E117" s="663" t="s">
        <v>874</v>
      </c>
      <c r="F117" s="664"/>
      <c r="G117" s="664"/>
      <c r="H117" s="664"/>
      <c r="I117" s="664"/>
      <c r="J117" s="665"/>
      <c r="K117" s="27"/>
      <c r="N117" s="46"/>
      <c r="O117" s="46"/>
      <c r="P117" s="46"/>
      <c r="Q117" s="46"/>
      <c r="T117" s="353"/>
      <c r="U117" s="353"/>
      <c r="V117" s="353"/>
    </row>
    <row r="118" spans="2:22" s="45" customFormat="1" ht="15.95" customHeight="1">
      <c r="B118" s="421"/>
      <c r="C118" s="631"/>
      <c r="D118" s="632"/>
      <c r="E118" s="663" t="s">
        <v>875</v>
      </c>
      <c r="F118" s="664"/>
      <c r="G118" s="664"/>
      <c r="H118" s="664"/>
      <c r="I118" s="664"/>
      <c r="J118" s="665"/>
      <c r="K118" s="27"/>
      <c r="N118" s="46"/>
      <c r="O118" s="46"/>
      <c r="P118" s="46"/>
      <c r="Q118" s="46"/>
      <c r="T118" s="353"/>
      <c r="U118" s="353"/>
      <c r="V118" s="353"/>
    </row>
    <row r="119" spans="2:22" s="45" customFormat="1" ht="15.95" customHeight="1">
      <c r="B119" s="421"/>
      <c r="C119" s="631"/>
      <c r="D119" s="632"/>
      <c r="E119" s="663" t="s">
        <v>876</v>
      </c>
      <c r="F119" s="664"/>
      <c r="G119" s="664"/>
      <c r="H119" s="664"/>
      <c r="I119" s="664"/>
      <c r="J119" s="665"/>
      <c r="K119" s="27"/>
      <c r="N119" s="46"/>
      <c r="O119" s="46"/>
      <c r="P119" s="46"/>
      <c r="Q119" s="46"/>
      <c r="T119" s="353"/>
      <c r="U119" s="353"/>
      <c r="V119" s="353"/>
    </row>
    <row r="120" spans="2:22" s="45" customFormat="1" ht="15.95" customHeight="1">
      <c r="B120" s="421"/>
      <c r="C120" s="631"/>
      <c r="D120" s="632"/>
      <c r="E120" s="663" t="s">
        <v>877</v>
      </c>
      <c r="F120" s="664"/>
      <c r="G120" s="664"/>
      <c r="H120" s="664"/>
      <c r="I120" s="664"/>
      <c r="J120" s="665"/>
      <c r="K120" s="27"/>
      <c r="N120" s="46"/>
      <c r="O120" s="46"/>
      <c r="P120" s="46"/>
      <c r="Q120" s="46"/>
      <c r="T120" s="353"/>
      <c r="U120" s="353"/>
      <c r="V120" s="353"/>
    </row>
    <row r="121" spans="2:22" s="45" customFormat="1" ht="15.95" customHeight="1">
      <c r="B121" s="421"/>
      <c r="C121" s="631"/>
      <c r="D121" s="632"/>
      <c r="E121" s="663" t="s">
        <v>878</v>
      </c>
      <c r="F121" s="664"/>
      <c r="G121" s="664"/>
      <c r="H121" s="664"/>
      <c r="I121" s="664"/>
      <c r="J121" s="665"/>
      <c r="K121" s="27"/>
      <c r="N121" s="46"/>
      <c r="O121" s="46"/>
      <c r="P121" s="46"/>
      <c r="Q121" s="46"/>
      <c r="T121" s="353"/>
      <c r="U121" s="353"/>
      <c r="V121" s="353"/>
    </row>
    <row r="122" spans="2:22" s="45" customFormat="1" ht="15.95" customHeight="1">
      <c r="B122" s="421"/>
      <c r="C122" s="631"/>
      <c r="D122" s="632"/>
      <c r="E122" s="663" t="s">
        <v>879</v>
      </c>
      <c r="F122" s="664"/>
      <c r="G122" s="664"/>
      <c r="H122" s="664"/>
      <c r="I122" s="664"/>
      <c r="J122" s="665"/>
      <c r="K122" s="27"/>
      <c r="N122" s="46"/>
      <c r="O122" s="46"/>
      <c r="P122" s="46"/>
      <c r="Q122" s="46"/>
      <c r="T122" s="353"/>
      <c r="U122" s="353"/>
      <c r="V122" s="353"/>
    </row>
    <row r="123" spans="2:22" s="45" customFormat="1" ht="15.95" customHeight="1">
      <c r="B123" s="421"/>
      <c r="C123" s="631"/>
      <c r="D123" s="632"/>
      <c r="E123" s="663" t="s">
        <v>880</v>
      </c>
      <c r="F123" s="664"/>
      <c r="G123" s="664"/>
      <c r="H123" s="664"/>
      <c r="I123" s="664"/>
      <c r="J123" s="665"/>
      <c r="K123" s="27"/>
      <c r="N123" s="46"/>
      <c r="O123" s="46"/>
      <c r="P123" s="46"/>
      <c r="Q123" s="46"/>
      <c r="T123" s="353"/>
      <c r="U123" s="353"/>
      <c r="V123" s="353"/>
    </row>
    <row r="124" spans="2:22" s="45" customFormat="1" ht="15.95" customHeight="1">
      <c r="B124" s="421"/>
      <c r="C124" s="631"/>
      <c r="D124" s="632"/>
      <c r="E124" s="663" t="s">
        <v>881</v>
      </c>
      <c r="F124" s="664"/>
      <c r="G124" s="664"/>
      <c r="H124" s="664"/>
      <c r="I124" s="664"/>
      <c r="J124" s="665"/>
      <c r="K124" s="27"/>
      <c r="N124" s="46"/>
      <c r="O124" s="46"/>
      <c r="P124" s="46"/>
      <c r="Q124" s="46"/>
      <c r="T124" s="353"/>
      <c r="U124" s="353"/>
      <c r="V124" s="353"/>
    </row>
    <row r="125" spans="2:22" s="45" customFormat="1" ht="15.95" customHeight="1">
      <c r="B125" s="421"/>
      <c r="C125" s="631"/>
      <c r="D125" s="632"/>
      <c r="E125" s="663" t="s">
        <v>882</v>
      </c>
      <c r="F125" s="664"/>
      <c r="G125" s="664"/>
      <c r="H125" s="664"/>
      <c r="I125" s="664"/>
      <c r="J125" s="665"/>
      <c r="K125" s="27"/>
      <c r="N125" s="46"/>
      <c r="O125" s="46"/>
      <c r="P125" s="46"/>
      <c r="Q125" s="46"/>
      <c r="T125" s="353"/>
      <c r="U125" s="353"/>
      <c r="V125" s="353"/>
    </row>
    <row r="126" spans="2:22" s="45" customFormat="1" ht="15.95" customHeight="1">
      <c r="B126" s="421"/>
      <c r="C126" s="631"/>
      <c r="D126" s="632"/>
      <c r="E126" s="663" t="s">
        <v>883</v>
      </c>
      <c r="F126" s="664"/>
      <c r="G126" s="664"/>
      <c r="H126" s="664"/>
      <c r="I126" s="664"/>
      <c r="J126" s="665"/>
      <c r="K126" s="27"/>
      <c r="N126" s="46"/>
      <c r="O126" s="46"/>
      <c r="P126" s="46"/>
      <c r="Q126" s="46"/>
      <c r="T126" s="353"/>
      <c r="U126" s="353"/>
      <c r="V126" s="353"/>
    </row>
    <row r="127" spans="2:22" s="45" customFormat="1" ht="15.95" customHeight="1">
      <c r="B127" s="421"/>
      <c r="C127" s="631"/>
      <c r="D127" s="632"/>
      <c r="E127" s="667" t="s">
        <v>884</v>
      </c>
      <c r="F127" s="668"/>
      <c r="G127" s="668"/>
      <c r="H127" s="602"/>
      <c r="I127" s="617"/>
      <c r="J127" s="617"/>
      <c r="K127" s="27"/>
      <c r="N127" s="46"/>
      <c r="O127" s="46"/>
      <c r="P127" s="46"/>
      <c r="Q127" s="46"/>
      <c r="T127" s="353"/>
      <c r="U127" s="353"/>
      <c r="V127" s="353"/>
    </row>
    <row r="128" spans="2:22" s="45" customFormat="1" ht="15.95" customHeight="1">
      <c r="B128" s="421"/>
      <c r="C128" s="633" t="s">
        <v>885</v>
      </c>
      <c r="D128" s="633"/>
      <c r="E128" s="663" t="s">
        <v>886</v>
      </c>
      <c r="F128" s="664"/>
      <c r="G128" s="664"/>
      <c r="H128" s="664"/>
      <c r="I128" s="664"/>
      <c r="J128" s="665"/>
      <c r="K128" s="27"/>
      <c r="N128" s="46"/>
      <c r="O128" s="46"/>
      <c r="P128" s="46"/>
      <c r="Q128" s="46"/>
      <c r="T128" s="353"/>
      <c r="U128" s="353"/>
      <c r="V128" s="353"/>
    </row>
    <row r="129" spans="2:22" s="45" customFormat="1" ht="15.95" customHeight="1">
      <c r="B129" s="421"/>
      <c r="C129" s="633"/>
      <c r="D129" s="633"/>
      <c r="E129" s="663" t="s">
        <v>887</v>
      </c>
      <c r="F129" s="664"/>
      <c r="G129" s="664"/>
      <c r="H129" s="664"/>
      <c r="I129" s="664"/>
      <c r="J129" s="665"/>
      <c r="K129" s="27"/>
      <c r="N129" s="46"/>
      <c r="O129" s="46"/>
      <c r="P129" s="46"/>
      <c r="Q129" s="46"/>
      <c r="T129" s="353"/>
      <c r="U129" s="353"/>
      <c r="V129" s="353"/>
    </row>
    <row r="130" spans="2:22" s="45" customFormat="1" ht="15.95" customHeight="1">
      <c r="B130" s="421"/>
      <c r="C130" s="633"/>
      <c r="D130" s="633"/>
      <c r="E130" s="663" t="s">
        <v>888</v>
      </c>
      <c r="F130" s="664"/>
      <c r="G130" s="664"/>
      <c r="H130" s="664"/>
      <c r="I130" s="664"/>
      <c r="J130" s="665"/>
      <c r="K130" s="27"/>
      <c r="N130" s="46"/>
      <c r="O130" s="46"/>
      <c r="P130" s="46"/>
      <c r="Q130" s="46"/>
      <c r="T130" s="353"/>
      <c r="U130" s="353"/>
      <c r="V130" s="353"/>
    </row>
    <row r="131" spans="2:22" s="45" customFormat="1" ht="15.95" customHeight="1">
      <c r="B131" s="421"/>
      <c r="C131" s="633"/>
      <c r="D131" s="633"/>
      <c r="E131" s="663" t="s">
        <v>889</v>
      </c>
      <c r="F131" s="664"/>
      <c r="G131" s="664"/>
      <c r="H131" s="664"/>
      <c r="I131" s="664"/>
      <c r="J131" s="665"/>
      <c r="K131" s="27"/>
      <c r="N131" s="46"/>
      <c r="O131" s="46"/>
      <c r="P131" s="46"/>
      <c r="Q131" s="46"/>
      <c r="T131" s="353"/>
      <c r="U131" s="353"/>
      <c r="V131" s="353"/>
    </row>
    <row r="132" spans="2:22" s="45" customFormat="1" ht="15.95" customHeight="1">
      <c r="B132" s="421"/>
      <c r="C132" s="633"/>
      <c r="D132" s="633"/>
      <c r="E132" s="663" t="s">
        <v>890</v>
      </c>
      <c r="F132" s="664"/>
      <c r="G132" s="664"/>
      <c r="H132" s="664"/>
      <c r="I132" s="664"/>
      <c r="J132" s="665"/>
      <c r="K132" s="27"/>
      <c r="N132" s="46"/>
      <c r="O132" s="46"/>
      <c r="P132" s="46"/>
      <c r="Q132" s="46"/>
      <c r="T132" s="353"/>
      <c r="U132" s="353"/>
      <c r="V132" s="353"/>
    </row>
    <row r="133" spans="2:22" s="45" customFormat="1" ht="15.95" customHeight="1">
      <c r="B133" s="421"/>
      <c r="C133" s="633"/>
      <c r="D133" s="633"/>
      <c r="E133" s="663" t="s">
        <v>891</v>
      </c>
      <c r="F133" s="664"/>
      <c r="G133" s="664"/>
      <c r="H133" s="664"/>
      <c r="I133" s="664"/>
      <c r="J133" s="665"/>
      <c r="K133" s="27"/>
      <c r="N133" s="46"/>
      <c r="O133" s="46"/>
      <c r="P133" s="46"/>
      <c r="Q133" s="46"/>
      <c r="T133" s="353"/>
      <c r="U133" s="353"/>
      <c r="V133" s="353"/>
    </row>
    <row r="134" spans="2:22" s="45" customFormat="1" ht="15.95" customHeight="1">
      <c r="B134" s="421"/>
      <c r="C134" s="633"/>
      <c r="D134" s="633"/>
      <c r="E134" s="663" t="s">
        <v>892</v>
      </c>
      <c r="F134" s="664"/>
      <c r="G134" s="664"/>
      <c r="H134" s="664"/>
      <c r="I134" s="664"/>
      <c r="J134" s="665"/>
      <c r="K134" s="27"/>
      <c r="N134" s="46"/>
      <c r="O134" s="46"/>
      <c r="P134" s="46"/>
      <c r="Q134" s="46"/>
      <c r="T134" s="353"/>
      <c r="U134" s="353"/>
      <c r="V134" s="353"/>
    </row>
    <row r="135" spans="2:22" s="45" customFormat="1" ht="15.95" customHeight="1">
      <c r="B135" s="421"/>
      <c r="C135" s="633"/>
      <c r="D135" s="633"/>
      <c r="E135" s="663" t="s">
        <v>893</v>
      </c>
      <c r="F135" s="664"/>
      <c r="G135" s="664"/>
      <c r="H135" s="664"/>
      <c r="I135" s="664"/>
      <c r="J135" s="665"/>
      <c r="K135" s="27"/>
      <c r="N135" s="46"/>
      <c r="O135" s="46"/>
      <c r="P135" s="46"/>
      <c r="Q135" s="46"/>
      <c r="T135" s="353"/>
      <c r="U135" s="353"/>
      <c r="V135" s="353"/>
    </row>
    <row r="136" spans="2:22" s="45" customFormat="1" ht="15.95" customHeight="1">
      <c r="B136" s="421"/>
      <c r="C136" s="633"/>
      <c r="D136" s="633"/>
      <c r="E136" s="663" t="s">
        <v>894</v>
      </c>
      <c r="F136" s="664"/>
      <c r="G136" s="664"/>
      <c r="H136" s="664"/>
      <c r="I136" s="664"/>
      <c r="J136" s="665"/>
      <c r="K136" s="27"/>
      <c r="N136" s="46"/>
      <c r="O136" s="46"/>
      <c r="P136" s="46"/>
      <c r="Q136" s="46"/>
      <c r="T136" s="353"/>
      <c r="U136" s="353"/>
      <c r="V136" s="353"/>
    </row>
    <row r="137" spans="2:22" s="45" customFormat="1" ht="15.95" customHeight="1">
      <c r="B137" s="421"/>
      <c r="C137" s="633"/>
      <c r="D137" s="633"/>
      <c r="E137" s="663" t="s">
        <v>895</v>
      </c>
      <c r="F137" s="664"/>
      <c r="G137" s="664"/>
      <c r="H137" s="664"/>
      <c r="I137" s="664"/>
      <c r="J137" s="665"/>
      <c r="K137" s="27"/>
      <c r="N137" s="46"/>
      <c r="O137" s="46"/>
      <c r="P137" s="46"/>
      <c r="Q137" s="46"/>
      <c r="T137" s="353"/>
      <c r="U137" s="353"/>
      <c r="V137" s="353"/>
    </row>
    <row r="138" spans="2:22" s="45" customFormat="1" ht="15.95" customHeight="1">
      <c r="B138" s="421"/>
      <c r="C138" s="633"/>
      <c r="D138" s="633"/>
      <c r="E138" s="663" t="s">
        <v>896</v>
      </c>
      <c r="F138" s="664"/>
      <c r="G138" s="664"/>
      <c r="H138" s="664"/>
      <c r="I138" s="664"/>
      <c r="J138" s="665"/>
      <c r="K138" s="27"/>
      <c r="N138" s="46"/>
      <c r="O138" s="46"/>
      <c r="P138" s="46"/>
      <c r="Q138" s="46"/>
      <c r="T138" s="353"/>
      <c r="U138" s="353"/>
      <c r="V138" s="353"/>
    </row>
    <row r="139" spans="2:22" s="45" customFormat="1" ht="15.95" customHeight="1">
      <c r="B139" s="421"/>
      <c r="C139" s="633"/>
      <c r="D139" s="633"/>
      <c r="E139" s="663" t="s">
        <v>897</v>
      </c>
      <c r="F139" s="664"/>
      <c r="G139" s="664"/>
      <c r="H139" s="664"/>
      <c r="I139" s="664"/>
      <c r="J139" s="665"/>
      <c r="K139" s="27"/>
      <c r="N139" s="46"/>
      <c r="O139" s="46"/>
      <c r="P139" s="46"/>
      <c r="Q139" s="46"/>
      <c r="T139" s="353"/>
      <c r="U139" s="353"/>
      <c r="V139" s="353"/>
    </row>
    <row r="140" spans="2:22" s="45" customFormat="1" ht="15.95" customHeight="1">
      <c r="B140" s="421"/>
      <c r="C140" s="633"/>
      <c r="D140" s="633"/>
      <c r="E140" s="663" t="s">
        <v>898</v>
      </c>
      <c r="F140" s="664"/>
      <c r="G140" s="664"/>
      <c r="H140" s="664"/>
      <c r="I140" s="664"/>
      <c r="J140" s="665"/>
      <c r="K140" s="27"/>
      <c r="N140" s="46"/>
      <c r="O140" s="46"/>
      <c r="P140" s="46"/>
      <c r="Q140" s="46"/>
      <c r="T140" s="353"/>
      <c r="U140" s="353"/>
      <c r="V140" s="353"/>
    </row>
    <row r="141" spans="2:22" s="45" customFormat="1" ht="15.95" customHeight="1">
      <c r="B141" s="421"/>
      <c r="C141" s="633"/>
      <c r="D141" s="633"/>
      <c r="E141" s="663" t="s">
        <v>899</v>
      </c>
      <c r="F141" s="664"/>
      <c r="G141" s="664"/>
      <c r="H141" s="664"/>
      <c r="I141" s="664"/>
      <c r="J141" s="665"/>
      <c r="K141" s="27"/>
      <c r="N141" s="46"/>
      <c r="O141" s="46"/>
      <c r="P141" s="46"/>
      <c r="Q141" s="46"/>
      <c r="T141" s="353"/>
      <c r="U141" s="353"/>
      <c r="V141" s="353"/>
    </row>
    <row r="142" spans="2:22" s="45" customFormat="1" ht="15.95" customHeight="1">
      <c r="B142" s="421"/>
      <c r="C142" s="633"/>
      <c r="D142" s="633"/>
      <c r="E142" s="663" t="s">
        <v>900</v>
      </c>
      <c r="F142" s="664"/>
      <c r="G142" s="664"/>
      <c r="H142" s="664"/>
      <c r="I142" s="664"/>
      <c r="J142" s="665"/>
      <c r="K142" s="27"/>
      <c r="N142" s="46"/>
      <c r="O142" s="46"/>
      <c r="P142" s="46"/>
      <c r="Q142" s="46"/>
      <c r="T142" s="353"/>
      <c r="U142" s="353"/>
      <c r="V142" s="353"/>
    </row>
    <row r="143" spans="2:22" s="45" customFormat="1" ht="15.95" customHeight="1">
      <c r="B143" s="421"/>
      <c r="C143" s="633"/>
      <c r="D143" s="633"/>
      <c r="E143" s="663" t="s">
        <v>901</v>
      </c>
      <c r="F143" s="664"/>
      <c r="G143" s="664"/>
      <c r="H143" s="664"/>
      <c r="I143" s="664"/>
      <c r="J143" s="665"/>
      <c r="K143" s="27"/>
      <c r="N143" s="46"/>
      <c r="O143" s="46"/>
      <c r="P143" s="46"/>
      <c r="Q143" s="46"/>
      <c r="T143" s="353"/>
      <c r="U143" s="353"/>
      <c r="V143" s="353"/>
    </row>
    <row r="144" spans="2:22" s="45" customFormat="1" ht="15.95" customHeight="1">
      <c r="B144" s="421"/>
      <c r="C144" s="633"/>
      <c r="D144" s="633"/>
      <c r="E144" s="663" t="s">
        <v>902</v>
      </c>
      <c r="F144" s="664"/>
      <c r="G144" s="664"/>
      <c r="H144" s="664"/>
      <c r="I144" s="664"/>
      <c r="J144" s="665"/>
      <c r="K144" s="27"/>
      <c r="N144" s="46"/>
      <c r="O144" s="46"/>
      <c r="P144" s="46"/>
      <c r="Q144" s="46"/>
      <c r="T144" s="353"/>
      <c r="U144" s="353"/>
      <c r="V144" s="353"/>
    </row>
    <row r="145" spans="2:22" s="45" customFormat="1" ht="15.95" customHeight="1">
      <c r="B145" s="421"/>
      <c r="C145" s="633"/>
      <c r="D145" s="633"/>
      <c r="E145" s="663" t="s">
        <v>903</v>
      </c>
      <c r="F145" s="664"/>
      <c r="G145" s="664"/>
      <c r="H145" s="664"/>
      <c r="I145" s="664"/>
      <c r="J145" s="665"/>
      <c r="K145" s="27"/>
      <c r="N145" s="46"/>
      <c r="O145" s="46"/>
      <c r="P145" s="46"/>
      <c r="Q145" s="46"/>
      <c r="T145" s="353"/>
      <c r="U145" s="353"/>
      <c r="V145" s="353"/>
    </row>
    <row r="146" spans="2:22" s="45" customFormat="1" ht="15.95" customHeight="1">
      <c r="B146" s="421"/>
      <c r="C146" s="633"/>
      <c r="D146" s="633"/>
      <c r="E146" s="663" t="s">
        <v>904</v>
      </c>
      <c r="F146" s="664"/>
      <c r="G146" s="664"/>
      <c r="H146" s="664"/>
      <c r="I146" s="664"/>
      <c r="J146" s="665"/>
      <c r="K146" s="27"/>
      <c r="N146" s="46"/>
      <c r="O146" s="46"/>
      <c r="P146" s="46"/>
      <c r="Q146" s="46"/>
      <c r="T146" s="353"/>
      <c r="U146" s="353"/>
      <c r="V146" s="353"/>
    </row>
    <row r="147" spans="2:22" s="45" customFormat="1" ht="15.95" customHeight="1">
      <c r="B147" s="421"/>
      <c r="C147" s="633"/>
      <c r="D147" s="633"/>
      <c r="E147" s="663" t="s">
        <v>905</v>
      </c>
      <c r="F147" s="664"/>
      <c r="G147" s="664"/>
      <c r="H147" s="664"/>
      <c r="I147" s="664"/>
      <c r="J147" s="665"/>
      <c r="K147" s="27"/>
      <c r="N147" s="46"/>
      <c r="O147" s="46"/>
      <c r="P147" s="46"/>
      <c r="Q147" s="46"/>
      <c r="T147" s="353"/>
      <c r="U147" s="353"/>
      <c r="V147" s="353"/>
    </row>
    <row r="148" spans="2:22" s="45" customFormat="1" ht="15.95" customHeight="1">
      <c r="B148" s="421"/>
      <c r="C148" s="633"/>
      <c r="D148" s="633"/>
      <c r="E148" s="663" t="s">
        <v>906</v>
      </c>
      <c r="F148" s="664"/>
      <c r="G148" s="664"/>
      <c r="H148" s="664"/>
      <c r="I148" s="664"/>
      <c r="J148" s="665"/>
      <c r="K148" s="27"/>
      <c r="N148" s="46"/>
      <c r="O148" s="46"/>
      <c r="P148" s="46"/>
      <c r="Q148" s="46"/>
      <c r="T148" s="353"/>
      <c r="U148" s="353"/>
      <c r="V148" s="353"/>
    </row>
    <row r="149" spans="2:22" s="45" customFormat="1" ht="15.95" customHeight="1">
      <c r="B149" s="421"/>
      <c r="C149" s="633"/>
      <c r="D149" s="633"/>
      <c r="E149" s="663" t="s">
        <v>907</v>
      </c>
      <c r="F149" s="664"/>
      <c r="G149" s="664"/>
      <c r="H149" s="664"/>
      <c r="I149" s="664"/>
      <c r="J149" s="665"/>
      <c r="K149" s="27"/>
      <c r="N149" s="46"/>
      <c r="O149" s="46"/>
      <c r="P149" s="46"/>
      <c r="Q149" s="46"/>
      <c r="T149" s="353"/>
      <c r="U149" s="353"/>
      <c r="V149" s="353"/>
    </row>
    <row r="150" spans="2:22" s="45" customFormat="1" ht="15.95" customHeight="1">
      <c r="B150" s="421"/>
      <c r="C150" s="633"/>
      <c r="D150" s="633"/>
      <c r="E150" s="663" t="s">
        <v>908</v>
      </c>
      <c r="F150" s="664"/>
      <c r="G150" s="664"/>
      <c r="H150" s="664"/>
      <c r="I150" s="664"/>
      <c r="J150" s="665"/>
      <c r="K150" s="27"/>
      <c r="N150" s="46"/>
      <c r="O150" s="46"/>
      <c r="P150" s="46"/>
      <c r="Q150" s="46"/>
      <c r="T150" s="353"/>
      <c r="U150" s="353"/>
      <c r="V150" s="353"/>
    </row>
    <row r="151" spans="2:22" s="45" customFormat="1" ht="15.95" customHeight="1">
      <c r="B151" s="421"/>
      <c r="C151" s="633"/>
      <c r="D151" s="633"/>
      <c r="E151" s="663" t="s">
        <v>909</v>
      </c>
      <c r="F151" s="664"/>
      <c r="G151" s="664"/>
      <c r="H151" s="664"/>
      <c r="I151" s="664"/>
      <c r="J151" s="665"/>
      <c r="K151" s="27"/>
      <c r="N151" s="46"/>
      <c r="O151" s="46"/>
      <c r="P151" s="46"/>
      <c r="Q151" s="46"/>
      <c r="T151" s="353"/>
      <c r="U151" s="353"/>
      <c r="V151" s="353"/>
    </row>
    <row r="152" spans="2:22" s="45" customFormat="1" ht="15.95" customHeight="1">
      <c r="B152" s="421"/>
      <c r="C152" s="633"/>
      <c r="D152" s="633"/>
      <c r="E152" s="663" t="s">
        <v>910</v>
      </c>
      <c r="F152" s="664"/>
      <c r="G152" s="664"/>
      <c r="H152" s="664"/>
      <c r="I152" s="664"/>
      <c r="J152" s="665"/>
      <c r="K152" s="27"/>
      <c r="N152" s="46"/>
      <c r="O152" s="46"/>
      <c r="P152" s="46"/>
      <c r="Q152" s="46"/>
      <c r="T152" s="353"/>
      <c r="U152" s="353"/>
      <c r="V152" s="353"/>
    </row>
    <row r="153" spans="2:22" s="45" customFormat="1" ht="15.95" customHeight="1">
      <c r="B153" s="421"/>
      <c r="C153" s="633"/>
      <c r="D153" s="633"/>
      <c r="E153" s="663" t="s">
        <v>911</v>
      </c>
      <c r="F153" s="664"/>
      <c r="G153" s="664"/>
      <c r="H153" s="664"/>
      <c r="I153" s="664"/>
      <c r="J153" s="665"/>
      <c r="K153" s="27"/>
      <c r="N153" s="46"/>
      <c r="O153" s="46"/>
      <c r="P153" s="46"/>
      <c r="Q153" s="46"/>
      <c r="T153" s="353"/>
      <c r="U153" s="353"/>
      <c r="V153" s="353"/>
    </row>
    <row r="154" spans="2:22" s="45" customFormat="1" ht="15.95" customHeight="1">
      <c r="B154" s="421"/>
      <c r="C154" s="633"/>
      <c r="D154" s="633"/>
      <c r="E154" s="663" t="s">
        <v>912</v>
      </c>
      <c r="F154" s="664"/>
      <c r="G154" s="664"/>
      <c r="H154" s="664"/>
      <c r="I154" s="664"/>
      <c r="J154" s="665"/>
      <c r="K154" s="27"/>
      <c r="N154" s="46"/>
      <c r="O154" s="46"/>
      <c r="P154" s="46"/>
      <c r="Q154" s="46"/>
      <c r="T154" s="353"/>
      <c r="U154" s="353"/>
      <c r="V154" s="353"/>
    </row>
    <row r="155" spans="2:22" s="45" customFormat="1" ht="15.95" customHeight="1">
      <c r="B155" s="421"/>
      <c r="C155" s="633"/>
      <c r="D155" s="633"/>
      <c r="E155" s="663" t="s">
        <v>913</v>
      </c>
      <c r="F155" s="664"/>
      <c r="G155" s="664"/>
      <c r="H155" s="664"/>
      <c r="I155" s="664"/>
      <c r="J155" s="665"/>
      <c r="K155" s="27"/>
      <c r="N155" s="46"/>
      <c r="O155" s="46"/>
      <c r="P155" s="46"/>
      <c r="Q155" s="46"/>
      <c r="T155" s="353"/>
      <c r="U155" s="353"/>
      <c r="V155" s="353"/>
    </row>
    <row r="156" spans="2:22" s="45" customFormat="1" ht="15.95" customHeight="1">
      <c r="B156" s="421"/>
      <c r="C156" s="633"/>
      <c r="D156" s="633"/>
      <c r="E156" s="663" t="s">
        <v>914</v>
      </c>
      <c r="F156" s="664"/>
      <c r="G156" s="664"/>
      <c r="H156" s="664"/>
      <c r="I156" s="664"/>
      <c r="J156" s="665"/>
      <c r="K156" s="27"/>
      <c r="N156" s="46"/>
      <c r="O156" s="46"/>
      <c r="P156" s="46"/>
      <c r="Q156" s="46"/>
      <c r="T156" s="353"/>
      <c r="U156" s="353"/>
      <c r="V156" s="353"/>
    </row>
    <row r="157" spans="2:22" s="45" customFormat="1" ht="15.95" customHeight="1">
      <c r="B157" s="421"/>
      <c r="C157" s="633"/>
      <c r="D157" s="633"/>
      <c r="E157" s="663" t="s">
        <v>915</v>
      </c>
      <c r="F157" s="664"/>
      <c r="G157" s="664"/>
      <c r="H157" s="664"/>
      <c r="I157" s="664"/>
      <c r="J157" s="665"/>
      <c r="K157" s="27"/>
      <c r="N157" s="46"/>
      <c r="O157" s="46"/>
      <c r="P157" s="46"/>
      <c r="Q157" s="46"/>
      <c r="T157" s="353"/>
      <c r="U157" s="353"/>
      <c r="V157" s="353"/>
    </row>
    <row r="158" spans="2:22" s="45" customFormat="1" ht="15.95" customHeight="1">
      <c r="B158" s="421"/>
      <c r="C158" s="633"/>
      <c r="D158" s="633"/>
      <c r="E158" s="663" t="s">
        <v>916</v>
      </c>
      <c r="F158" s="664"/>
      <c r="G158" s="664"/>
      <c r="H158" s="664"/>
      <c r="I158" s="664"/>
      <c r="J158" s="665"/>
      <c r="K158" s="27"/>
      <c r="N158" s="46"/>
      <c r="O158" s="46"/>
      <c r="P158" s="46"/>
      <c r="Q158" s="46"/>
      <c r="T158" s="353"/>
      <c r="U158" s="353"/>
      <c r="V158" s="353"/>
    </row>
    <row r="159" spans="2:22" s="45" customFormat="1" ht="15.95" customHeight="1">
      <c r="B159" s="421"/>
      <c r="C159" s="633"/>
      <c r="D159" s="633"/>
      <c r="E159" s="663" t="s">
        <v>917</v>
      </c>
      <c r="F159" s="664"/>
      <c r="G159" s="664"/>
      <c r="H159" s="664"/>
      <c r="I159" s="664"/>
      <c r="J159" s="665"/>
      <c r="K159" s="27"/>
      <c r="N159" s="46"/>
      <c r="O159" s="46"/>
      <c r="P159" s="46"/>
      <c r="Q159" s="46"/>
      <c r="T159" s="353"/>
      <c r="U159" s="353"/>
      <c r="V159" s="353"/>
    </row>
    <row r="160" spans="2:22" s="45" customFormat="1" ht="15.95" customHeight="1">
      <c r="B160" s="422"/>
      <c r="C160" s="633"/>
      <c r="D160" s="633"/>
      <c r="E160" s="669" t="s">
        <v>918</v>
      </c>
      <c r="F160" s="670"/>
      <c r="G160" s="670"/>
      <c r="H160" s="355"/>
      <c r="I160" s="355"/>
      <c r="J160" s="356"/>
      <c r="K160" s="27"/>
      <c r="N160" s="46"/>
      <c r="O160" s="46"/>
      <c r="P160" s="46"/>
      <c r="Q160" s="46"/>
      <c r="T160" s="353"/>
      <c r="U160" s="353"/>
      <c r="V160" s="353"/>
    </row>
    <row r="161" spans="2:22" s="45" customFormat="1" ht="15.75">
      <c r="B161" s="52"/>
      <c r="C161" s="311"/>
      <c r="D161" s="311"/>
      <c r="E161" s="311"/>
      <c r="F161" s="75"/>
      <c r="G161" s="75"/>
      <c r="H161" s="75"/>
      <c r="I161" s="76"/>
      <c r="J161" s="76"/>
      <c r="K161" s="76"/>
      <c r="N161" s="152"/>
      <c r="Q161" s="153"/>
      <c r="T161" s="353"/>
      <c r="U161" s="353"/>
      <c r="V161" s="353"/>
    </row>
    <row r="162" spans="2:22" ht="14.45" customHeight="1">
      <c r="B162" s="76"/>
      <c r="C162" s="624" t="s">
        <v>919</v>
      </c>
      <c r="D162" s="625"/>
      <c r="E162" s="625"/>
      <c r="F162" s="625"/>
      <c r="G162" s="625"/>
      <c r="H162" s="625"/>
      <c r="I162" s="625"/>
      <c r="J162" s="625"/>
      <c r="K162" s="606"/>
      <c r="N162" s="154"/>
      <c r="O162" s="155"/>
      <c r="P162" s="155"/>
      <c r="Q162" s="156"/>
      <c r="T162" s="313"/>
      <c r="U162" s="313"/>
      <c r="V162" s="313"/>
    </row>
    <row r="163" spans="2:22" ht="34.5" customHeight="1">
      <c r="B163" s="420">
        <v>7</v>
      </c>
      <c r="C163" s="626" t="s">
        <v>340</v>
      </c>
      <c r="D163" s="627"/>
      <c r="E163" s="627"/>
      <c r="F163" s="627"/>
      <c r="G163" s="627"/>
      <c r="H163" s="628"/>
      <c r="I163" s="261"/>
      <c r="J163" s="291" t="s">
        <v>920</v>
      </c>
      <c r="K163" s="292" t="s">
        <v>342</v>
      </c>
      <c r="N163" s="74"/>
      <c r="O163" s="49"/>
      <c r="P163" s="46"/>
      <c r="Q163" s="49"/>
      <c r="T163" s="313"/>
      <c r="U163" s="313"/>
      <c r="V163" s="313"/>
    </row>
    <row r="164" spans="2:22" ht="32.1" customHeight="1">
      <c r="B164" s="421"/>
      <c r="C164" s="569" t="s">
        <v>343</v>
      </c>
      <c r="D164" s="569"/>
      <c r="E164" s="569"/>
      <c r="F164" s="569"/>
      <c r="G164" s="569"/>
      <c r="H164" s="569"/>
      <c r="I164" s="27"/>
      <c r="J164" s="290"/>
      <c r="K164" s="286" t="s">
        <v>344</v>
      </c>
      <c r="M164" s="45"/>
      <c r="N164" s="304" t="b">
        <v>0</v>
      </c>
      <c r="O164" s="49"/>
      <c r="P164" s="46" t="s">
        <v>345</v>
      </c>
      <c r="Q164" s="49"/>
      <c r="T164" s="313"/>
      <c r="U164" s="313"/>
      <c r="V164" s="313"/>
    </row>
    <row r="165" spans="2:22" ht="32.1" customHeight="1">
      <c r="B165" s="421"/>
      <c r="C165" s="659" t="s">
        <v>346</v>
      </c>
      <c r="D165" s="659"/>
      <c r="E165" s="659"/>
      <c r="F165" s="659"/>
      <c r="G165" s="659"/>
      <c r="H165" s="659"/>
      <c r="I165" s="27"/>
      <c r="J165" s="290"/>
      <c r="K165" s="286" t="s">
        <v>344</v>
      </c>
      <c r="N165" s="304" t="b">
        <v>0</v>
      </c>
      <c r="O165" s="49"/>
      <c r="P165" s="46" t="s">
        <v>347</v>
      </c>
      <c r="Q165" s="49"/>
      <c r="T165" s="313"/>
      <c r="U165" s="313"/>
      <c r="V165" s="313"/>
    </row>
    <row r="166" spans="2:22" ht="15.95" customHeight="1">
      <c r="B166" s="421"/>
      <c r="C166" s="569" t="s">
        <v>348</v>
      </c>
      <c r="D166" s="569"/>
      <c r="E166" s="569"/>
      <c r="F166" s="569"/>
      <c r="G166" s="569"/>
      <c r="H166" s="569"/>
      <c r="I166" s="27"/>
      <c r="J166" s="290"/>
      <c r="K166" s="286" t="s">
        <v>344</v>
      </c>
      <c r="N166" s="304" t="b">
        <v>0</v>
      </c>
      <c r="O166" s="49"/>
      <c r="P166" s="46" t="s">
        <v>349</v>
      </c>
      <c r="Q166" s="49"/>
      <c r="T166" s="313"/>
      <c r="U166" s="313"/>
      <c r="V166" s="313"/>
    </row>
    <row r="167" spans="2:22" ht="15.95" customHeight="1">
      <c r="B167" s="421"/>
      <c r="C167" s="615" t="s">
        <v>350</v>
      </c>
      <c r="D167" s="616"/>
      <c r="E167" s="616"/>
      <c r="F167" s="616"/>
      <c r="G167" s="616"/>
      <c r="H167" s="660"/>
      <c r="I167" s="27"/>
      <c r="J167" s="290"/>
      <c r="K167" s="286" t="s">
        <v>351</v>
      </c>
      <c r="N167" s="304" t="b">
        <v>0</v>
      </c>
      <c r="O167" s="49"/>
      <c r="P167" s="46" t="s">
        <v>352</v>
      </c>
      <c r="Q167" s="49"/>
      <c r="T167" s="313"/>
      <c r="U167" s="313"/>
      <c r="V167" s="313"/>
    </row>
    <row r="168" spans="2:22" ht="15.95" customHeight="1">
      <c r="B168" s="421"/>
      <c r="C168" s="618" t="s">
        <v>353</v>
      </c>
      <c r="D168" s="619"/>
      <c r="E168" s="619"/>
      <c r="F168" s="619"/>
      <c r="G168" s="619"/>
      <c r="H168" s="620"/>
      <c r="I168" s="27"/>
      <c r="J168" s="290"/>
      <c r="K168" s="286" t="s">
        <v>351</v>
      </c>
      <c r="N168" s="304" t="b">
        <v>0</v>
      </c>
      <c r="O168" s="49"/>
      <c r="P168" s="46" t="s">
        <v>354</v>
      </c>
      <c r="Q168" s="49"/>
      <c r="T168" s="313"/>
      <c r="U168" s="313"/>
      <c r="V168" s="313"/>
    </row>
    <row r="169" spans="2:22" ht="15.95" customHeight="1">
      <c r="B169" s="421"/>
      <c r="C169" s="618" t="s">
        <v>355</v>
      </c>
      <c r="D169" s="619"/>
      <c r="E169" s="619"/>
      <c r="F169" s="619"/>
      <c r="G169" s="619"/>
      <c r="H169" s="620"/>
      <c r="I169" s="27"/>
      <c r="J169" s="290"/>
      <c r="K169" s="286" t="s">
        <v>344</v>
      </c>
      <c r="N169" s="304" t="b">
        <v>0</v>
      </c>
      <c r="O169" s="49"/>
      <c r="P169" s="46" t="s">
        <v>356</v>
      </c>
      <c r="Q169" s="49"/>
      <c r="T169" s="313"/>
      <c r="U169" s="313"/>
      <c r="V169" s="313"/>
    </row>
    <row r="170" spans="2:22" ht="15.95" customHeight="1">
      <c r="B170" s="421"/>
      <c r="C170" s="618" t="s">
        <v>357</v>
      </c>
      <c r="D170" s="619"/>
      <c r="E170" s="619"/>
      <c r="F170" s="619"/>
      <c r="G170" s="619"/>
      <c r="H170" s="620"/>
      <c r="I170" s="27"/>
      <c r="J170" s="290"/>
      <c r="K170" s="286" t="s">
        <v>351</v>
      </c>
      <c r="N170" s="304" t="b">
        <v>0</v>
      </c>
      <c r="O170" s="49"/>
      <c r="P170" s="46" t="s">
        <v>358</v>
      </c>
      <c r="Q170" s="49"/>
      <c r="T170" s="313"/>
      <c r="U170" s="313"/>
      <c r="V170" s="313"/>
    </row>
    <row r="171" spans="2:22" ht="15.95" customHeight="1">
      <c r="B171" s="421"/>
      <c r="C171" s="618" t="s">
        <v>359</v>
      </c>
      <c r="D171" s="619"/>
      <c r="E171" s="619"/>
      <c r="F171" s="619"/>
      <c r="G171" s="619"/>
      <c r="H171" s="620"/>
      <c r="I171" s="27"/>
      <c r="J171" s="290"/>
      <c r="K171" s="286" t="s">
        <v>351</v>
      </c>
      <c r="N171" s="304" t="b">
        <v>0</v>
      </c>
      <c r="O171" s="49"/>
      <c r="P171" s="46" t="s">
        <v>360</v>
      </c>
      <c r="Q171" s="49"/>
      <c r="T171" s="313"/>
      <c r="U171" s="313"/>
      <c r="V171" s="313"/>
    </row>
    <row r="172" spans="2:22" ht="15.95" customHeight="1">
      <c r="B172" s="421"/>
      <c r="C172" s="618" t="s">
        <v>361</v>
      </c>
      <c r="D172" s="619"/>
      <c r="E172" s="619"/>
      <c r="F172" s="619"/>
      <c r="G172" s="619"/>
      <c r="H172" s="620"/>
      <c r="I172" s="27"/>
      <c r="J172" s="290"/>
      <c r="K172" s="286" t="s">
        <v>344</v>
      </c>
      <c r="N172" s="304" t="b">
        <v>0</v>
      </c>
      <c r="O172" s="49"/>
      <c r="P172" s="46" t="s">
        <v>362</v>
      </c>
      <c r="Q172" s="49"/>
      <c r="T172" s="313"/>
      <c r="U172" s="313"/>
      <c r="V172" s="313"/>
    </row>
    <row r="173" spans="2:22" ht="15.95" customHeight="1">
      <c r="B173" s="421"/>
      <c r="C173" s="618" t="s">
        <v>363</v>
      </c>
      <c r="D173" s="619"/>
      <c r="E173" s="619"/>
      <c r="F173" s="619"/>
      <c r="G173" s="619"/>
      <c r="H173" s="620"/>
      <c r="I173" s="27"/>
      <c r="J173" s="290"/>
      <c r="K173" s="286" t="s">
        <v>344</v>
      </c>
      <c r="N173" s="304" t="b">
        <v>0</v>
      </c>
      <c r="O173" s="49"/>
      <c r="P173" s="46" t="s">
        <v>364</v>
      </c>
      <c r="Q173" s="49"/>
      <c r="T173" s="313"/>
      <c r="U173" s="313"/>
      <c r="V173" s="313"/>
    </row>
    <row r="174" spans="2:22" ht="15.95" customHeight="1">
      <c r="B174" s="421"/>
      <c r="C174" s="618" t="s">
        <v>365</v>
      </c>
      <c r="D174" s="619"/>
      <c r="E174" s="619"/>
      <c r="F174" s="619"/>
      <c r="G174" s="619"/>
      <c r="H174" s="620"/>
      <c r="I174" s="27"/>
      <c r="J174" s="290"/>
      <c r="K174" s="286" t="s">
        <v>351</v>
      </c>
      <c r="N174" s="304" t="b">
        <v>0</v>
      </c>
      <c r="O174" s="49"/>
      <c r="P174" s="46" t="s">
        <v>366</v>
      </c>
      <c r="Q174" s="49"/>
      <c r="T174" s="313"/>
      <c r="U174" s="313"/>
      <c r="V174" s="313"/>
    </row>
    <row r="175" spans="2:22" ht="32.1" customHeight="1">
      <c r="B175" s="421"/>
      <c r="C175" s="618" t="s">
        <v>367</v>
      </c>
      <c r="D175" s="619"/>
      <c r="E175" s="619"/>
      <c r="F175" s="619"/>
      <c r="G175" s="619"/>
      <c r="H175" s="620"/>
      <c r="I175" s="27"/>
      <c r="J175" s="290"/>
      <c r="K175" s="286" t="s">
        <v>368</v>
      </c>
      <c r="N175" s="304" t="b">
        <v>0</v>
      </c>
      <c r="O175" s="49"/>
      <c r="P175" s="46" t="s">
        <v>369</v>
      </c>
      <c r="Q175" s="49"/>
      <c r="T175" s="313"/>
      <c r="U175" s="313"/>
      <c r="V175" s="313"/>
    </row>
    <row r="176" spans="2:22" ht="15.95" customHeight="1">
      <c r="B176" s="421"/>
      <c r="C176" s="618" t="s">
        <v>370</v>
      </c>
      <c r="D176" s="619"/>
      <c r="E176" s="619"/>
      <c r="F176" s="619"/>
      <c r="G176" s="619"/>
      <c r="H176" s="620"/>
      <c r="I176" s="27"/>
      <c r="J176" s="290"/>
      <c r="K176" s="286" t="s">
        <v>344</v>
      </c>
      <c r="N176" s="304" t="b">
        <v>0</v>
      </c>
      <c r="O176" s="49"/>
      <c r="P176" s="46" t="s">
        <v>371</v>
      </c>
      <c r="Q176" s="49"/>
      <c r="T176" s="313"/>
      <c r="U176" s="313"/>
      <c r="V176" s="313"/>
    </row>
    <row r="177" spans="2:22" s="45" customFormat="1" ht="32.1" customHeight="1">
      <c r="B177" s="421"/>
      <c r="C177" s="618" t="s">
        <v>372</v>
      </c>
      <c r="D177" s="619"/>
      <c r="E177" s="619"/>
      <c r="F177" s="619"/>
      <c r="G177" s="619"/>
      <c r="H177" s="620"/>
      <c r="I177" s="27"/>
      <c r="J177" s="290"/>
      <c r="K177" s="286" t="s">
        <v>351</v>
      </c>
      <c r="N177" s="304" t="b">
        <v>0</v>
      </c>
      <c r="O177" s="46"/>
      <c r="P177" s="46" t="s">
        <v>373</v>
      </c>
      <c r="Q177" s="46"/>
      <c r="T177" s="313"/>
      <c r="U177" s="313"/>
      <c r="V177" s="313"/>
    </row>
    <row r="178" spans="2:22" ht="15.95" customHeight="1">
      <c r="B178" s="421"/>
      <c r="C178" s="618" t="s">
        <v>374</v>
      </c>
      <c r="D178" s="619"/>
      <c r="E178" s="619"/>
      <c r="F178" s="619"/>
      <c r="G178" s="619"/>
      <c r="H178" s="620"/>
      <c r="I178" s="27"/>
      <c r="J178" s="290"/>
      <c r="K178" s="286" t="s">
        <v>344</v>
      </c>
      <c r="N178" s="15" t="b">
        <v>0</v>
      </c>
      <c r="O178" s="49"/>
      <c r="P178" s="49" t="s">
        <v>375</v>
      </c>
      <c r="Q178" s="49"/>
      <c r="T178" s="313"/>
      <c r="U178" s="313"/>
      <c r="V178" s="313"/>
    </row>
    <row r="179" spans="2:22" ht="15.95" customHeight="1">
      <c r="B179" s="421"/>
      <c r="C179" s="618" t="s">
        <v>376</v>
      </c>
      <c r="D179" s="619"/>
      <c r="E179" s="619"/>
      <c r="F179" s="619"/>
      <c r="G179" s="619"/>
      <c r="H179" s="620"/>
      <c r="I179" s="27"/>
      <c r="J179" s="290"/>
      <c r="K179" s="286" t="s">
        <v>351</v>
      </c>
      <c r="N179" s="15" t="b">
        <v>0</v>
      </c>
      <c r="O179" s="49"/>
      <c r="P179" s="49" t="s">
        <v>377</v>
      </c>
      <c r="Q179" s="49"/>
      <c r="T179" s="313"/>
      <c r="U179" s="313"/>
      <c r="V179" s="313"/>
    </row>
    <row r="180" spans="2:22" ht="15.95" customHeight="1">
      <c r="B180" s="421"/>
      <c r="C180" s="618" t="s">
        <v>378</v>
      </c>
      <c r="D180" s="619"/>
      <c r="E180" s="619"/>
      <c r="F180" s="619"/>
      <c r="G180" s="619"/>
      <c r="H180" s="620"/>
      <c r="I180" s="27"/>
      <c r="J180" s="290"/>
      <c r="K180" s="286" t="s">
        <v>368</v>
      </c>
      <c r="N180" s="15" t="b">
        <v>0</v>
      </c>
      <c r="O180" s="49"/>
      <c r="P180" s="49" t="s">
        <v>379</v>
      </c>
      <c r="Q180" s="49"/>
      <c r="T180" s="313"/>
      <c r="U180" s="313"/>
      <c r="V180" s="313"/>
    </row>
    <row r="181" spans="2:22" ht="15.95" customHeight="1">
      <c r="B181" s="421"/>
      <c r="C181" s="618" t="s">
        <v>380</v>
      </c>
      <c r="D181" s="619"/>
      <c r="E181" s="619"/>
      <c r="F181" s="619"/>
      <c r="G181" s="619"/>
      <c r="H181" s="620"/>
      <c r="I181" s="27"/>
      <c r="J181" s="290"/>
      <c r="K181" s="286" t="s">
        <v>344</v>
      </c>
      <c r="N181" s="15" t="b">
        <v>0</v>
      </c>
      <c r="O181" s="49"/>
      <c r="P181" s="49" t="s">
        <v>381</v>
      </c>
      <c r="Q181" s="49"/>
      <c r="T181" s="313"/>
      <c r="U181" s="313"/>
      <c r="V181" s="313"/>
    </row>
    <row r="182" spans="2:22" ht="15.95" customHeight="1">
      <c r="B182" s="421"/>
      <c r="C182" s="618" t="s">
        <v>382</v>
      </c>
      <c r="D182" s="619"/>
      <c r="E182" s="619"/>
      <c r="F182" s="619"/>
      <c r="G182" s="619"/>
      <c r="H182" s="620"/>
      <c r="I182" s="27"/>
      <c r="J182" s="290"/>
      <c r="K182" s="286" t="s">
        <v>368</v>
      </c>
      <c r="N182" s="15" t="b">
        <v>0</v>
      </c>
      <c r="O182" s="49"/>
      <c r="P182" s="49" t="s">
        <v>383</v>
      </c>
      <c r="Q182" s="49"/>
      <c r="T182" s="313"/>
      <c r="U182" s="313"/>
      <c r="V182" s="313"/>
    </row>
    <row r="183" spans="2:22" ht="15.95" customHeight="1">
      <c r="B183" s="421"/>
      <c r="C183" s="618" t="s">
        <v>384</v>
      </c>
      <c r="D183" s="619"/>
      <c r="E183" s="619"/>
      <c r="F183" s="619"/>
      <c r="G183" s="619"/>
      <c r="H183" s="620"/>
      <c r="I183" s="27"/>
      <c r="J183" s="290"/>
      <c r="K183" s="286" t="s">
        <v>368</v>
      </c>
      <c r="N183" s="15" t="b">
        <v>0</v>
      </c>
      <c r="O183" s="49"/>
      <c r="P183" s="49" t="s">
        <v>385</v>
      </c>
      <c r="Q183" s="49"/>
      <c r="T183" s="313"/>
      <c r="U183" s="313"/>
      <c r="V183" s="313"/>
    </row>
    <row r="184" spans="2:22" ht="15.95" customHeight="1">
      <c r="B184" s="421"/>
      <c r="C184" s="618" t="s">
        <v>386</v>
      </c>
      <c r="D184" s="619"/>
      <c r="E184" s="619"/>
      <c r="F184" s="619"/>
      <c r="G184" s="619"/>
      <c r="H184" s="620"/>
      <c r="I184" s="27"/>
      <c r="J184" s="290"/>
      <c r="K184" s="286" t="s">
        <v>368</v>
      </c>
      <c r="N184" s="15" t="b">
        <v>0</v>
      </c>
      <c r="O184" s="49"/>
      <c r="P184" s="49" t="s">
        <v>387</v>
      </c>
      <c r="Q184" s="49"/>
      <c r="T184" s="313"/>
      <c r="U184" s="313"/>
      <c r="V184" s="313"/>
    </row>
    <row r="185" spans="2:22" ht="15.95" customHeight="1">
      <c r="B185" s="421"/>
      <c r="C185" s="618" t="s">
        <v>388</v>
      </c>
      <c r="D185" s="619"/>
      <c r="E185" s="619"/>
      <c r="F185" s="619"/>
      <c r="G185" s="619"/>
      <c r="H185" s="620"/>
      <c r="I185" s="27"/>
      <c r="J185" s="290"/>
      <c r="K185" s="286" t="s">
        <v>351</v>
      </c>
      <c r="N185" s="15" t="b">
        <v>0</v>
      </c>
      <c r="O185" s="49"/>
      <c r="P185" s="49" t="s">
        <v>389</v>
      </c>
      <c r="Q185" s="49"/>
      <c r="T185" s="313"/>
      <c r="U185" s="313"/>
      <c r="V185" s="313"/>
    </row>
    <row r="186" spans="2:22" ht="15.95" customHeight="1">
      <c r="B186" s="421"/>
      <c r="C186" s="618" t="s">
        <v>390</v>
      </c>
      <c r="D186" s="619"/>
      <c r="E186" s="619"/>
      <c r="F186" s="619"/>
      <c r="G186" s="619"/>
      <c r="H186" s="620"/>
      <c r="I186" s="27"/>
      <c r="J186" s="290"/>
      <c r="K186" s="286" t="s">
        <v>351</v>
      </c>
      <c r="N186" s="15" t="b">
        <v>0</v>
      </c>
      <c r="O186" s="49"/>
      <c r="P186" s="49" t="s">
        <v>391</v>
      </c>
      <c r="Q186" s="49"/>
      <c r="T186" s="313"/>
      <c r="U186" s="313"/>
      <c r="V186" s="313"/>
    </row>
    <row r="187" spans="2:22" ht="15.95" customHeight="1">
      <c r="B187" s="421"/>
      <c r="C187" s="618" t="s">
        <v>392</v>
      </c>
      <c r="D187" s="619"/>
      <c r="E187" s="619"/>
      <c r="F187" s="619"/>
      <c r="G187" s="619"/>
      <c r="H187" s="620"/>
      <c r="I187" s="27"/>
      <c r="J187" s="290"/>
      <c r="K187" s="286" t="s">
        <v>368</v>
      </c>
      <c r="N187" s="15" t="b">
        <v>0</v>
      </c>
      <c r="O187" s="49"/>
      <c r="P187" s="49" t="s">
        <v>393</v>
      </c>
      <c r="Q187" s="49"/>
      <c r="T187" s="313"/>
      <c r="U187" s="313"/>
      <c r="V187" s="313"/>
    </row>
    <row r="188" spans="2:22" ht="15.95" customHeight="1">
      <c r="B188" s="422"/>
      <c r="C188" s="618" t="s">
        <v>394</v>
      </c>
      <c r="D188" s="619"/>
      <c r="E188" s="619"/>
      <c r="F188" s="619"/>
      <c r="G188" s="619"/>
      <c r="H188" s="620"/>
      <c r="I188" s="27"/>
      <c r="J188" s="290"/>
      <c r="K188" s="286" t="s">
        <v>759</v>
      </c>
      <c r="N188" s="15" t="b">
        <v>0</v>
      </c>
      <c r="O188" s="49"/>
      <c r="P188" s="49" t="s">
        <v>395</v>
      </c>
      <c r="Q188" s="49"/>
      <c r="T188" s="313"/>
      <c r="U188" s="313"/>
      <c r="V188" s="313"/>
    </row>
    <row r="189" spans="2:22">
      <c r="F189"/>
      <c r="G189"/>
      <c r="H189"/>
      <c r="I189"/>
      <c r="N189" s="495"/>
      <c r="O189" s="496"/>
      <c r="P189" s="496"/>
      <c r="Q189" s="497"/>
      <c r="T189" s="313"/>
      <c r="U189" s="313"/>
      <c r="V189" s="313"/>
    </row>
    <row r="190" spans="2:22">
      <c r="B190" s="76"/>
      <c r="C190" s="607" t="s">
        <v>921</v>
      </c>
      <c r="D190" s="607"/>
      <c r="E190" s="607"/>
      <c r="F190" s="607"/>
      <c r="G190" s="607"/>
      <c r="H190" s="607"/>
      <c r="I190" s="607"/>
      <c r="J190" s="607"/>
      <c r="K190" s="607"/>
      <c r="N190" s="498"/>
      <c r="O190" s="499"/>
      <c r="P190" s="499"/>
      <c r="Q190" s="500"/>
      <c r="T190" s="313"/>
      <c r="U190" s="313"/>
      <c r="V190" s="313"/>
    </row>
    <row r="191" spans="2:22" ht="32.1" customHeight="1">
      <c r="B191" s="399">
        <v>8</v>
      </c>
      <c r="C191" s="569" t="s">
        <v>425</v>
      </c>
      <c r="D191" s="569"/>
      <c r="E191" s="569"/>
      <c r="F191" s="354" t="s">
        <v>190</v>
      </c>
      <c r="G191" s="486"/>
      <c r="H191" s="486"/>
      <c r="I191" s="486"/>
      <c r="J191" s="486"/>
      <c r="K191" s="486"/>
      <c r="N191" s="74"/>
      <c r="O191" s="49"/>
      <c r="P191" s="46" t="s">
        <v>426</v>
      </c>
      <c r="Q191" s="49"/>
      <c r="T191" s="313">
        <f>IF(F191="Yes/No",1,0)</f>
        <v>1</v>
      </c>
      <c r="U191" s="313" t="s">
        <v>280</v>
      </c>
      <c r="V191" s="313" t="s">
        <v>287</v>
      </c>
    </row>
    <row r="192" spans="2:22" ht="33.6" customHeight="1">
      <c r="B192" s="399"/>
      <c r="C192" s="569" t="s">
        <v>427</v>
      </c>
      <c r="D192" s="569"/>
      <c r="E192" s="569"/>
      <c r="F192" s="505"/>
      <c r="G192" s="505"/>
      <c r="H192" s="505"/>
      <c r="I192" s="505"/>
      <c r="J192" s="505"/>
      <c r="K192" s="505"/>
      <c r="N192" s="74"/>
      <c r="O192" s="49"/>
      <c r="P192" s="46" t="s">
        <v>428</v>
      </c>
      <c r="Q192" s="49"/>
      <c r="T192" s="313">
        <f>IF(F192="",1,"0")</f>
        <v>1</v>
      </c>
      <c r="U192" s="313" t="s">
        <v>311</v>
      </c>
      <c r="V192" s="313" t="s">
        <v>281</v>
      </c>
    </row>
    <row r="193" spans="2:22" ht="33.6" customHeight="1">
      <c r="B193" s="399"/>
      <c r="C193" s="569" t="s">
        <v>429</v>
      </c>
      <c r="D193" s="569"/>
      <c r="E193" s="569"/>
      <c r="F193" s="354" t="s">
        <v>190</v>
      </c>
      <c r="G193" s="486"/>
      <c r="H193" s="486"/>
      <c r="I193" s="486"/>
      <c r="J193" s="486"/>
      <c r="K193" s="486"/>
      <c r="N193" s="74"/>
      <c r="O193" s="49"/>
      <c r="P193" s="46" t="s">
        <v>430</v>
      </c>
      <c r="Q193" s="49"/>
      <c r="T193" s="313">
        <f t="shared" ref="T193" si="0">IF(F193="Yes/No",1,0)</f>
        <v>1</v>
      </c>
      <c r="U193" s="313" t="s">
        <v>280</v>
      </c>
      <c r="V193" s="313" t="s">
        <v>287</v>
      </c>
    </row>
    <row r="194" spans="2:22" ht="65.45" customHeight="1">
      <c r="B194" s="399"/>
      <c r="C194" s="569" t="s">
        <v>431</v>
      </c>
      <c r="D194" s="569"/>
      <c r="E194" s="569"/>
      <c r="F194" s="505"/>
      <c r="G194" s="505"/>
      <c r="H194" s="505"/>
      <c r="I194" s="505"/>
      <c r="J194" s="505"/>
      <c r="K194" s="505"/>
      <c r="N194" s="74"/>
      <c r="O194" s="49"/>
      <c r="P194" s="46" t="s">
        <v>432</v>
      </c>
      <c r="Q194" s="49"/>
      <c r="T194" s="313">
        <f t="shared" ref="T194" si="1">IF(F194="",1,"0")</f>
        <v>1</v>
      </c>
      <c r="U194" s="313" t="s">
        <v>311</v>
      </c>
      <c r="V194" s="313" t="s">
        <v>281</v>
      </c>
    </row>
    <row r="195" spans="2:22" s="45" customFormat="1" ht="31.35" customHeight="1">
      <c r="B195" s="399"/>
      <c r="C195" s="569" t="s">
        <v>433</v>
      </c>
      <c r="D195" s="569"/>
      <c r="E195" s="569"/>
      <c r="F195" s="354" t="s">
        <v>190</v>
      </c>
      <c r="G195" s="486"/>
      <c r="H195" s="486"/>
      <c r="I195" s="486"/>
      <c r="J195" s="486"/>
      <c r="K195" s="486"/>
      <c r="N195" s="74"/>
      <c r="O195" s="46"/>
      <c r="P195" s="46" t="s">
        <v>434</v>
      </c>
      <c r="Q195" s="46"/>
      <c r="T195" s="313">
        <f t="shared" ref="T195" si="2">IF(F195="Yes/No",1,0)</f>
        <v>1</v>
      </c>
      <c r="U195" s="313" t="s">
        <v>280</v>
      </c>
      <c r="V195" s="313" t="s">
        <v>287</v>
      </c>
    </row>
    <row r="196" spans="2:22" ht="65.45" customHeight="1">
      <c r="B196" s="399"/>
      <c r="C196" s="569" t="s">
        <v>435</v>
      </c>
      <c r="D196" s="569"/>
      <c r="E196" s="569"/>
      <c r="F196" s="505"/>
      <c r="G196" s="505"/>
      <c r="H196" s="505"/>
      <c r="I196" s="505"/>
      <c r="J196" s="505"/>
      <c r="K196" s="505"/>
      <c r="N196" s="49"/>
      <c r="O196" s="49"/>
      <c r="P196" s="46" t="s">
        <v>436</v>
      </c>
      <c r="Q196" s="49"/>
      <c r="T196" s="313">
        <f t="shared" ref="T196" si="3">IF(F196="",1,"0")</f>
        <v>1</v>
      </c>
      <c r="U196" s="313" t="s">
        <v>311</v>
      </c>
      <c r="V196" s="313" t="s">
        <v>281</v>
      </c>
    </row>
    <row r="197" spans="2:22" ht="33" customHeight="1">
      <c r="B197" s="399"/>
      <c r="C197" s="569" t="s">
        <v>760</v>
      </c>
      <c r="D197" s="569"/>
      <c r="E197" s="569"/>
      <c r="F197" s="354" t="s">
        <v>190</v>
      </c>
      <c r="G197" s="486"/>
      <c r="H197" s="486"/>
      <c r="I197" s="486"/>
      <c r="J197" s="486"/>
      <c r="K197" s="486"/>
      <c r="N197" s="49"/>
      <c r="O197" s="49"/>
      <c r="P197" s="46" t="s">
        <v>438</v>
      </c>
      <c r="Q197" s="49"/>
      <c r="T197" s="313">
        <f t="shared" ref="T197" si="4">IF(F197="Yes/No",1,0)</f>
        <v>1</v>
      </c>
      <c r="U197" s="313" t="s">
        <v>280</v>
      </c>
      <c r="V197" s="313" t="s">
        <v>287</v>
      </c>
    </row>
    <row r="198" spans="2:22" ht="65.45" customHeight="1">
      <c r="B198" s="399"/>
      <c r="C198" s="569" t="s">
        <v>439</v>
      </c>
      <c r="D198" s="569"/>
      <c r="E198" s="569"/>
      <c r="F198" s="505"/>
      <c r="G198" s="505"/>
      <c r="H198" s="505"/>
      <c r="I198" s="505"/>
      <c r="J198" s="505"/>
      <c r="K198" s="505"/>
      <c r="N198" s="49"/>
      <c r="O198" s="49"/>
      <c r="P198" s="46" t="s">
        <v>440</v>
      </c>
      <c r="Q198" s="49"/>
      <c r="T198" s="313">
        <f>IF(F198="",1,"0")</f>
        <v>1</v>
      </c>
      <c r="U198" s="313" t="s">
        <v>311</v>
      </c>
      <c r="V198" s="313" t="s">
        <v>281</v>
      </c>
    </row>
    <row r="199" spans="2:22" ht="34.35" customHeight="1">
      <c r="B199" s="399"/>
      <c r="C199" s="569" t="s">
        <v>441</v>
      </c>
      <c r="D199" s="569"/>
      <c r="E199" s="569"/>
      <c r="F199" s="354" t="s">
        <v>190</v>
      </c>
      <c r="G199" s="486"/>
      <c r="H199" s="486"/>
      <c r="I199" s="486"/>
      <c r="J199" s="486"/>
      <c r="K199" s="486"/>
      <c r="N199" s="49"/>
      <c r="O199" s="49"/>
      <c r="P199" s="46" t="s">
        <v>442</v>
      </c>
      <c r="Q199" s="49"/>
      <c r="T199" s="313">
        <f t="shared" ref="T199" si="5">IF(F199="Yes/No",1,0)</f>
        <v>1</v>
      </c>
      <c r="U199" s="313" t="s">
        <v>280</v>
      </c>
      <c r="V199" s="313" t="s">
        <v>287</v>
      </c>
    </row>
    <row r="200" spans="2:22" ht="65.45" customHeight="1">
      <c r="B200" s="399"/>
      <c r="C200" s="569" t="s">
        <v>443</v>
      </c>
      <c r="D200" s="569"/>
      <c r="E200" s="569"/>
      <c r="F200" s="505"/>
      <c r="G200" s="640"/>
      <c r="H200" s="640"/>
      <c r="I200" s="640"/>
      <c r="J200" s="640"/>
      <c r="K200" s="640"/>
      <c r="N200" s="49"/>
      <c r="O200" s="49"/>
      <c r="P200" s="46" t="s">
        <v>444</v>
      </c>
      <c r="Q200" s="49"/>
      <c r="T200" s="313">
        <f t="shared" ref="T200" si="6">IF(F200="",1,"0")</f>
        <v>1</v>
      </c>
      <c r="U200" s="313" t="s">
        <v>311</v>
      </c>
      <c r="V200" s="313" t="s">
        <v>281</v>
      </c>
    </row>
    <row r="201" spans="2:22" ht="35.450000000000003" customHeight="1">
      <c r="B201" s="399"/>
      <c r="C201" s="645" t="s">
        <v>445</v>
      </c>
      <c r="D201" s="646"/>
      <c r="E201" s="647"/>
      <c r="F201" s="136" t="s">
        <v>190</v>
      </c>
      <c r="G201" s="486"/>
      <c r="H201" s="486"/>
      <c r="I201" s="486"/>
      <c r="J201" s="486"/>
      <c r="K201" s="486"/>
      <c r="L201" s="76"/>
      <c r="N201" s="49"/>
      <c r="O201" s="49"/>
      <c r="P201" s="46" t="s">
        <v>446</v>
      </c>
      <c r="Q201" s="49"/>
      <c r="T201" s="313">
        <f t="shared" ref="T201" si="7">IF(F201="Yes/No",1,0)</f>
        <v>1</v>
      </c>
      <c r="U201" s="313" t="s">
        <v>280</v>
      </c>
      <c r="V201" s="313" t="s">
        <v>287</v>
      </c>
    </row>
    <row r="202" spans="2:22" ht="66.599999999999994" customHeight="1">
      <c r="B202" s="399"/>
      <c r="C202" s="569" t="s">
        <v>447</v>
      </c>
      <c r="D202" s="569"/>
      <c r="E202" s="569"/>
      <c r="F202" s="505"/>
      <c r="G202" s="505"/>
      <c r="H202" s="505"/>
      <c r="I202" s="505"/>
      <c r="J202" s="505"/>
      <c r="K202" s="505"/>
      <c r="L202" s="135"/>
      <c r="N202" s="49"/>
      <c r="O202" s="49"/>
      <c r="P202" s="46" t="s">
        <v>448</v>
      </c>
      <c r="Q202" s="49"/>
      <c r="T202" s="313">
        <f t="shared" ref="T202" si="8">IF(F202="",1,"0")</f>
        <v>1</v>
      </c>
      <c r="U202" s="313" t="s">
        <v>311</v>
      </c>
      <c r="V202" s="313" t="s">
        <v>281</v>
      </c>
    </row>
    <row r="203" spans="2:22">
      <c r="B203" s="76"/>
      <c r="C203" s="137"/>
      <c r="D203" s="138"/>
      <c r="E203" s="138"/>
      <c r="F203" s="76"/>
      <c r="G203" s="76"/>
      <c r="H203" s="76"/>
      <c r="I203" s="76"/>
      <c r="J203" s="76"/>
      <c r="K203" s="76"/>
      <c r="N203" s="101"/>
      <c r="O203" s="101"/>
      <c r="T203" s="313"/>
      <c r="U203" s="313"/>
      <c r="V203" s="313"/>
    </row>
    <row r="204" spans="2:22" ht="14.45" customHeight="1">
      <c r="C204" s="642" t="s">
        <v>922</v>
      </c>
      <c r="D204" s="643"/>
      <c r="E204" s="643"/>
      <c r="F204" s="643"/>
      <c r="G204" s="643"/>
      <c r="H204" s="643"/>
      <c r="I204" s="643"/>
      <c r="J204" s="643"/>
      <c r="K204" s="644"/>
      <c r="N204" s="49"/>
      <c r="O204" s="49"/>
      <c r="P204" s="49"/>
      <c r="Q204" s="49"/>
      <c r="T204" s="313"/>
      <c r="U204" s="313"/>
      <c r="V204" s="313"/>
    </row>
    <row r="205" spans="2:22" s="45" customFormat="1" ht="303.75" customHeight="1">
      <c r="B205" s="313">
        <v>9</v>
      </c>
      <c r="C205" s="569" t="s">
        <v>422</v>
      </c>
      <c r="D205" s="569"/>
      <c r="E205" s="569"/>
      <c r="F205" s="505"/>
      <c r="G205" s="505"/>
      <c r="H205" s="505"/>
      <c r="I205" s="505"/>
      <c r="J205" s="505"/>
      <c r="K205" s="505"/>
      <c r="N205" s="46"/>
      <c r="O205" s="46"/>
      <c r="P205" s="46" t="s">
        <v>423</v>
      </c>
      <c r="Q205" s="46"/>
      <c r="T205" s="313">
        <f t="shared" ref="T205" si="9">IF(F205="",1,"0")</f>
        <v>1</v>
      </c>
      <c r="U205" s="313" t="s">
        <v>311</v>
      </c>
      <c r="V205" s="313" t="s">
        <v>281</v>
      </c>
    </row>
    <row r="207" spans="2:22" ht="15" customHeight="1">
      <c r="C207" s="403" t="s">
        <v>151</v>
      </c>
      <c r="D207" s="403"/>
      <c r="E207" s="403"/>
      <c r="F207" s="403"/>
      <c r="G207" s="403"/>
      <c r="H207" s="403"/>
      <c r="I207" s="403"/>
      <c r="J207" s="403"/>
      <c r="K207" s="403"/>
      <c r="L207" s="71"/>
    </row>
    <row r="208" spans="2:22" ht="15" customHeight="1">
      <c r="C208" s="403"/>
      <c r="D208" s="403"/>
      <c r="E208" s="403"/>
      <c r="F208" s="403"/>
      <c r="G208" s="403"/>
      <c r="H208" s="403"/>
      <c r="I208" s="403"/>
      <c r="J208" s="403"/>
      <c r="K208" s="403"/>
      <c r="L208" s="71"/>
      <c r="T208" s="194" t="s">
        <v>316</v>
      </c>
      <c r="U208" t="s">
        <v>317</v>
      </c>
      <c r="V208"/>
    </row>
    <row r="209" spans="6:22">
      <c r="T209" s="195" t="s">
        <v>923</v>
      </c>
      <c r="U209">
        <v>0</v>
      </c>
      <c r="V209"/>
    </row>
    <row r="210" spans="6:22">
      <c r="F210"/>
      <c r="G210"/>
      <c r="H210"/>
      <c r="I210"/>
      <c r="T210" s="163" t="s">
        <v>318</v>
      </c>
      <c r="U210">
        <v>0</v>
      </c>
      <c r="V210"/>
    </row>
    <row r="211" spans="6:22">
      <c r="F211"/>
      <c r="G211"/>
      <c r="H211"/>
      <c r="I211"/>
      <c r="T211" s="195" t="s">
        <v>311</v>
      </c>
      <c r="U211">
        <v>10</v>
      </c>
      <c r="V211"/>
    </row>
    <row r="212" spans="6:22">
      <c r="F212"/>
      <c r="G212"/>
      <c r="H212"/>
      <c r="I212"/>
      <c r="T212" s="163" t="s">
        <v>281</v>
      </c>
      <c r="U212">
        <v>10</v>
      </c>
      <c r="V212"/>
    </row>
    <row r="213" spans="6:22">
      <c r="F213"/>
      <c r="G213"/>
      <c r="H213"/>
      <c r="I213"/>
      <c r="T213" s="195" t="s">
        <v>280</v>
      </c>
      <c r="U213">
        <v>30</v>
      </c>
      <c r="V213"/>
    </row>
    <row r="214" spans="6:22">
      <c r="F214"/>
      <c r="G214"/>
      <c r="H214"/>
      <c r="I214"/>
      <c r="T214" s="163" t="s">
        <v>287</v>
      </c>
      <c r="U214">
        <v>22</v>
      </c>
      <c r="V214"/>
    </row>
    <row r="215" spans="6:22">
      <c r="F215"/>
      <c r="G215"/>
      <c r="H215"/>
      <c r="I215"/>
      <c r="T215" s="163" t="s">
        <v>281</v>
      </c>
      <c r="U215">
        <v>8</v>
      </c>
      <c r="V215"/>
    </row>
    <row r="216" spans="6:22">
      <c r="F216"/>
      <c r="G216"/>
      <c r="H216"/>
      <c r="I216"/>
      <c r="T216" s="195" t="s">
        <v>318</v>
      </c>
      <c r="U216"/>
      <c r="V216"/>
    </row>
    <row r="217" spans="6:22">
      <c r="T217" s="163" t="s">
        <v>318</v>
      </c>
      <c r="U217"/>
      <c r="V217"/>
    </row>
    <row r="218" spans="6:22">
      <c r="T218" s="195" t="s">
        <v>319</v>
      </c>
      <c r="U218">
        <v>40</v>
      </c>
      <c r="V218"/>
    </row>
    <row r="219" spans="6:22">
      <c r="T219"/>
      <c r="U219"/>
      <c r="V219"/>
    </row>
    <row r="220" spans="6:22">
      <c r="T220" t="s">
        <v>270</v>
      </c>
      <c r="U220" s="176">
        <f>SUM(T5:T6,T9:T12)</f>
        <v>4</v>
      </c>
      <c r="V220"/>
    </row>
    <row r="221" spans="6:22">
      <c r="T221" s="186" t="s">
        <v>271</v>
      </c>
      <c r="U221" s="176">
        <f>SUM(T191,T193,T195,T197,T199,T201)</f>
        <v>6</v>
      </c>
      <c r="V221"/>
    </row>
    <row r="222" spans="6:22">
      <c r="F222"/>
      <c r="G222"/>
      <c r="H222"/>
      <c r="I222"/>
      <c r="T222"/>
      <c r="U222" s="176">
        <f>SUM(U220:U221)</f>
        <v>10</v>
      </c>
      <c r="V222"/>
    </row>
    <row r="223" spans="6:22">
      <c r="F223"/>
      <c r="G223"/>
      <c r="H223"/>
      <c r="I223"/>
      <c r="T223"/>
      <c r="U223" s="193"/>
      <c r="V223"/>
    </row>
    <row r="224" spans="6:22">
      <c r="F224"/>
      <c r="G224"/>
      <c r="H224"/>
      <c r="I224"/>
      <c r="T224" t="s">
        <v>273</v>
      </c>
      <c r="U224" s="193">
        <f>SUM(T192,T194,T196,T198,T200,T202,T205)</f>
        <v>7</v>
      </c>
      <c r="V224"/>
    </row>
    <row r="225" spans="6:22">
      <c r="F225"/>
      <c r="G225"/>
      <c r="H225"/>
      <c r="I225"/>
      <c r="T225" t="s">
        <v>495</v>
      </c>
      <c r="U225" s="193">
        <f>0</f>
        <v>0</v>
      </c>
      <c r="V225"/>
    </row>
    <row r="226" spans="6:22">
      <c r="F226"/>
      <c r="G226"/>
      <c r="H226"/>
      <c r="I226"/>
      <c r="T226"/>
      <c r="U226" s="176">
        <f>SUM(U224:U225)</f>
        <v>7</v>
      </c>
    </row>
    <row r="228" spans="6:22">
      <c r="F228"/>
      <c r="G228"/>
      <c r="H228"/>
      <c r="I228"/>
    </row>
    <row r="229" spans="6:22">
      <c r="F229"/>
      <c r="G229"/>
      <c r="H229"/>
      <c r="I229"/>
    </row>
    <row r="231" spans="6:22">
      <c r="F231"/>
      <c r="G231"/>
      <c r="H231"/>
      <c r="I231"/>
    </row>
  </sheetData>
  <sheetProtection algorithmName="SHA-512" hashValue="R8/vKpymaHyfWoE8N7sd4ucrFQgzWwrTqkXWnz3otV/mAn/jeQI4JgTLa4wH95wCP51uiGQDGxpsin34eG4dpA==" saltValue="wCkxb/L1YRXCKNL/IhUsLQ==" spinCount="100000" sheet="1" selectLockedCells="1"/>
  <mergeCells count="234">
    <mergeCell ref="E159:J159"/>
    <mergeCell ref="E160:G160"/>
    <mergeCell ref="E154:J154"/>
    <mergeCell ref="E155:J155"/>
    <mergeCell ref="E156:J156"/>
    <mergeCell ref="E157:J157"/>
    <mergeCell ref="E158:J158"/>
    <mergeCell ref="E149:J149"/>
    <mergeCell ref="E150:J150"/>
    <mergeCell ref="E151:J151"/>
    <mergeCell ref="E152:J152"/>
    <mergeCell ref="E153:J153"/>
    <mergeCell ref="E144:J144"/>
    <mergeCell ref="E145:J145"/>
    <mergeCell ref="E146:J146"/>
    <mergeCell ref="E147:J147"/>
    <mergeCell ref="E148:J148"/>
    <mergeCell ref="E139:J139"/>
    <mergeCell ref="E140:J140"/>
    <mergeCell ref="E141:J141"/>
    <mergeCell ref="E142:J142"/>
    <mergeCell ref="E143:J143"/>
    <mergeCell ref="E134:J134"/>
    <mergeCell ref="E135:J135"/>
    <mergeCell ref="E136:J136"/>
    <mergeCell ref="E137:J137"/>
    <mergeCell ref="E138:J138"/>
    <mergeCell ref="E129:J129"/>
    <mergeCell ref="E130:J130"/>
    <mergeCell ref="E131:J131"/>
    <mergeCell ref="E132:J132"/>
    <mergeCell ref="E133:J133"/>
    <mergeCell ref="E125:J125"/>
    <mergeCell ref="E126:J126"/>
    <mergeCell ref="E127:G127"/>
    <mergeCell ref="H127:J127"/>
    <mergeCell ref="E128:J128"/>
    <mergeCell ref="E120:J120"/>
    <mergeCell ref="E121:J121"/>
    <mergeCell ref="E122:J122"/>
    <mergeCell ref="E123:J123"/>
    <mergeCell ref="E124:J124"/>
    <mergeCell ref="E115:J115"/>
    <mergeCell ref="E116:J116"/>
    <mergeCell ref="E117:J117"/>
    <mergeCell ref="E118:J118"/>
    <mergeCell ref="E119:J119"/>
    <mergeCell ref="E110:J110"/>
    <mergeCell ref="E111:J111"/>
    <mergeCell ref="E112:J112"/>
    <mergeCell ref="E113:J113"/>
    <mergeCell ref="E114:J114"/>
    <mergeCell ref="E105:J105"/>
    <mergeCell ref="E106:J106"/>
    <mergeCell ref="E107:J107"/>
    <mergeCell ref="E108:J108"/>
    <mergeCell ref="E109:J109"/>
    <mergeCell ref="E100:J100"/>
    <mergeCell ref="E101:J101"/>
    <mergeCell ref="E102:J102"/>
    <mergeCell ref="E103:J103"/>
    <mergeCell ref="E104:J104"/>
    <mergeCell ref="H96:J96"/>
    <mergeCell ref="E96:G96"/>
    <mergeCell ref="E97:J97"/>
    <mergeCell ref="E98:J98"/>
    <mergeCell ref="E99:J99"/>
    <mergeCell ref="E91:J91"/>
    <mergeCell ref="E92:J92"/>
    <mergeCell ref="E93:J93"/>
    <mergeCell ref="E94:J94"/>
    <mergeCell ref="E95:J95"/>
    <mergeCell ref="C22:D69"/>
    <mergeCell ref="E23:J23"/>
    <mergeCell ref="E24:J24"/>
    <mergeCell ref="E25:J25"/>
    <mergeCell ref="E26:J26"/>
    <mergeCell ref="E27:J27"/>
    <mergeCell ref="C70:D96"/>
    <mergeCell ref="E70:J70"/>
    <mergeCell ref="E71:J71"/>
    <mergeCell ref="E72:J72"/>
    <mergeCell ref="E73:J73"/>
    <mergeCell ref="E74:J74"/>
    <mergeCell ref="E75:J75"/>
    <mergeCell ref="E76:J76"/>
    <mergeCell ref="E77:J77"/>
    <mergeCell ref="E78:J78"/>
    <mergeCell ref="E88:J88"/>
    <mergeCell ref="E89:J89"/>
    <mergeCell ref="E90:J90"/>
    <mergeCell ref="E85:J85"/>
    <mergeCell ref="E86:J86"/>
    <mergeCell ref="E87:J87"/>
    <mergeCell ref="E82:J82"/>
    <mergeCell ref="E83:J83"/>
    <mergeCell ref="E84:J84"/>
    <mergeCell ref="E79:J79"/>
    <mergeCell ref="E80:J80"/>
    <mergeCell ref="E81:J81"/>
    <mergeCell ref="E67:J67"/>
    <mergeCell ref="E68:J68"/>
    <mergeCell ref="E69:G69"/>
    <mergeCell ref="H69:J69"/>
    <mergeCell ref="E64:J64"/>
    <mergeCell ref="E65:J65"/>
    <mergeCell ref="E66:J66"/>
    <mergeCell ref="E61:J61"/>
    <mergeCell ref="E62:J62"/>
    <mergeCell ref="E63:J63"/>
    <mergeCell ref="E58:J58"/>
    <mergeCell ref="E59:J59"/>
    <mergeCell ref="E60:J60"/>
    <mergeCell ref="E55:J55"/>
    <mergeCell ref="E56:J56"/>
    <mergeCell ref="E57:J57"/>
    <mergeCell ref="E38:J38"/>
    <mergeCell ref="E39:J39"/>
    <mergeCell ref="E52:J52"/>
    <mergeCell ref="E53:J53"/>
    <mergeCell ref="E54:J54"/>
    <mergeCell ref="E49:J49"/>
    <mergeCell ref="E50:J50"/>
    <mergeCell ref="E51:J51"/>
    <mergeCell ref="E46:J46"/>
    <mergeCell ref="E47:J47"/>
    <mergeCell ref="E48:J48"/>
    <mergeCell ref="E22:J22"/>
    <mergeCell ref="C165:H165"/>
    <mergeCell ref="C166:H166"/>
    <mergeCell ref="C167:H167"/>
    <mergeCell ref="C168:H168"/>
    <mergeCell ref="C20:K20"/>
    <mergeCell ref="C170:H170"/>
    <mergeCell ref="C171:H171"/>
    <mergeCell ref="E34:J34"/>
    <mergeCell ref="E35:J35"/>
    <mergeCell ref="E36:J36"/>
    <mergeCell ref="E31:J31"/>
    <mergeCell ref="E32:J32"/>
    <mergeCell ref="E33:J33"/>
    <mergeCell ref="E28:J28"/>
    <mergeCell ref="E29:J29"/>
    <mergeCell ref="E30:J30"/>
    <mergeCell ref="E43:J43"/>
    <mergeCell ref="E44:J44"/>
    <mergeCell ref="E45:J45"/>
    <mergeCell ref="E40:J40"/>
    <mergeCell ref="E41:J41"/>
    <mergeCell ref="E42:J42"/>
    <mergeCell ref="E37:J37"/>
    <mergeCell ref="C172:H172"/>
    <mergeCell ref="C173:H173"/>
    <mergeCell ref="B163:B188"/>
    <mergeCell ref="C175:H175"/>
    <mergeCell ref="C180:H180"/>
    <mergeCell ref="C181:H181"/>
    <mergeCell ref="C182:H182"/>
    <mergeCell ref="C183:H183"/>
    <mergeCell ref="C184:H184"/>
    <mergeCell ref="C185:H185"/>
    <mergeCell ref="C186:H186"/>
    <mergeCell ref="C187:H187"/>
    <mergeCell ref="C188:H188"/>
    <mergeCell ref="C164:H164"/>
    <mergeCell ref="C12:E16"/>
    <mergeCell ref="N3:V3"/>
    <mergeCell ref="P4:Q4"/>
    <mergeCell ref="C5:E5"/>
    <mergeCell ref="C6:E6"/>
    <mergeCell ref="C9:E9"/>
    <mergeCell ref="F5:G5"/>
    <mergeCell ref="H5:K5"/>
    <mergeCell ref="C4:K4"/>
    <mergeCell ref="C207:K208"/>
    <mergeCell ref="F198:K198"/>
    <mergeCell ref="C198:E198"/>
    <mergeCell ref="G199:K199"/>
    <mergeCell ref="C199:E199"/>
    <mergeCell ref="F200:K200"/>
    <mergeCell ref="C1:K1"/>
    <mergeCell ref="C2:K2"/>
    <mergeCell ref="C8:K8"/>
    <mergeCell ref="F205:K205"/>
    <mergeCell ref="C205:E205"/>
    <mergeCell ref="C204:K204"/>
    <mergeCell ref="C190:K190"/>
    <mergeCell ref="C191:E191"/>
    <mergeCell ref="C201:E201"/>
    <mergeCell ref="C202:E202"/>
    <mergeCell ref="G201:K201"/>
    <mergeCell ref="F202:K202"/>
    <mergeCell ref="C197:E197"/>
    <mergeCell ref="C192:E192"/>
    <mergeCell ref="F192:K192"/>
    <mergeCell ref="F6:K6"/>
    <mergeCell ref="F11:K11"/>
    <mergeCell ref="F12:K16"/>
    <mergeCell ref="B191:B202"/>
    <mergeCell ref="C195:E195"/>
    <mergeCell ref="F196:K196"/>
    <mergeCell ref="C196:E196"/>
    <mergeCell ref="G197:K197"/>
    <mergeCell ref="C200:E200"/>
    <mergeCell ref="G193:K193"/>
    <mergeCell ref="C193:E193"/>
    <mergeCell ref="F194:K194"/>
    <mergeCell ref="C194:E194"/>
    <mergeCell ref="G191:K191"/>
    <mergeCell ref="G195:K195"/>
    <mergeCell ref="B21:B160"/>
    <mergeCell ref="C21:J21"/>
    <mergeCell ref="N189:Q190"/>
    <mergeCell ref="N7:Q8"/>
    <mergeCell ref="C18:E18"/>
    <mergeCell ref="F18:K18"/>
    <mergeCell ref="C176:H176"/>
    <mergeCell ref="C177:H177"/>
    <mergeCell ref="C178:H178"/>
    <mergeCell ref="C179:H179"/>
    <mergeCell ref="G9:K9"/>
    <mergeCell ref="C174:H174"/>
    <mergeCell ref="C10:E10"/>
    <mergeCell ref="F10:K10"/>
    <mergeCell ref="C162:K162"/>
    <mergeCell ref="C163:H163"/>
    <mergeCell ref="C169:H169"/>
    <mergeCell ref="C97:D127"/>
    <mergeCell ref="C128:D160"/>
    <mergeCell ref="B9:B10"/>
    <mergeCell ref="B12:B17"/>
    <mergeCell ref="C17:E17"/>
    <mergeCell ref="F17:K17"/>
    <mergeCell ref="C11:E11"/>
  </mergeCells>
  <dataValidations count="1">
    <dataValidation type="list" allowBlank="1" showInputMessage="1" showErrorMessage="1" sqref="K22:K160" xr:uid="{836AD1C8-C0F8-4EF1-B824-2759F7D08741}">
      <formula1>"Yes"</formula1>
    </dataValidation>
  </dataValidations>
  <hyperlinks>
    <hyperlink ref="C10:E10" r:id="rId2" display="List of county safety plans" xr:uid="{0F4A6C97-E3DA-4CF1-AF11-72B63D3DF992}"/>
  </hyperlinks>
  <pageMargins left="0.25" right="0.25" top="0.75" bottom="0.75" header="0.3" footer="0.3"/>
  <pageSetup scale="79" fitToHeight="0" orientation="landscape" r:id="rId3"/>
  <headerFooter>
    <oddFooter>&amp;LProject Application Workbook for CMAQ/CRP, TAP-L and STP Shared Fund Applications&amp;R&amp;A - Page &amp;P of &amp;N</oddFooter>
  </headerFooter>
  <rowBreaks count="1" manualBreakCount="1">
    <brk id="198" max="11" man="1"/>
  </rowBreaks>
  <drawing r:id="rId4"/>
  <legacyDrawing r:id="rId5"/>
  <mc:AlternateContent xmlns:mc="http://schemas.openxmlformats.org/markup-compatibility/2006">
    <mc:Choice Requires="x14">
      <controls>
        <mc:AlternateContent xmlns:mc="http://schemas.openxmlformats.org/markup-compatibility/2006">
          <mc:Choice Requires="x14">
            <control shapeId="15503" r:id="rId6" name="Check Box 143">
              <controlPr defaultSize="0" autoFill="0" autoLine="0" autoPict="0">
                <anchor moveWithCells="1">
                  <from>
                    <xdr:col>8</xdr:col>
                    <xdr:colOff>228600</xdr:colOff>
                    <xdr:row>163</xdr:row>
                    <xdr:rowOff>0</xdr:rowOff>
                  </from>
                  <to>
                    <xdr:col>8</xdr:col>
                    <xdr:colOff>542925</xdr:colOff>
                    <xdr:row>163</xdr:row>
                    <xdr:rowOff>209550</xdr:rowOff>
                  </to>
                </anchor>
              </controlPr>
            </control>
          </mc:Choice>
        </mc:AlternateContent>
        <mc:AlternateContent xmlns:mc="http://schemas.openxmlformats.org/markup-compatibility/2006">
          <mc:Choice Requires="x14">
            <control shapeId="15528" r:id="rId7" name="Check Box 168">
              <controlPr defaultSize="0" autoFill="0" autoLine="0" autoPict="0">
                <anchor moveWithCells="1">
                  <from>
                    <xdr:col>8</xdr:col>
                    <xdr:colOff>228600</xdr:colOff>
                    <xdr:row>164</xdr:row>
                    <xdr:rowOff>0</xdr:rowOff>
                  </from>
                  <to>
                    <xdr:col>8</xdr:col>
                    <xdr:colOff>542925</xdr:colOff>
                    <xdr:row>164</xdr:row>
                    <xdr:rowOff>209550</xdr:rowOff>
                  </to>
                </anchor>
              </controlPr>
            </control>
          </mc:Choice>
        </mc:AlternateContent>
        <mc:AlternateContent xmlns:mc="http://schemas.openxmlformats.org/markup-compatibility/2006">
          <mc:Choice Requires="x14">
            <control shapeId="15529" r:id="rId8" name="Check Box 169">
              <controlPr defaultSize="0" autoFill="0" autoLine="0" autoPict="0">
                <anchor moveWithCells="1">
                  <from>
                    <xdr:col>8</xdr:col>
                    <xdr:colOff>228600</xdr:colOff>
                    <xdr:row>165</xdr:row>
                    <xdr:rowOff>0</xdr:rowOff>
                  </from>
                  <to>
                    <xdr:col>8</xdr:col>
                    <xdr:colOff>542925</xdr:colOff>
                    <xdr:row>166</xdr:row>
                    <xdr:rowOff>9525</xdr:rowOff>
                  </to>
                </anchor>
              </controlPr>
            </control>
          </mc:Choice>
        </mc:AlternateContent>
        <mc:AlternateContent xmlns:mc="http://schemas.openxmlformats.org/markup-compatibility/2006">
          <mc:Choice Requires="x14">
            <control shapeId="15530" r:id="rId9" name="Check Box 170">
              <controlPr defaultSize="0" autoFill="0" autoLine="0" autoPict="0">
                <anchor moveWithCells="1">
                  <from>
                    <xdr:col>8</xdr:col>
                    <xdr:colOff>228600</xdr:colOff>
                    <xdr:row>166</xdr:row>
                    <xdr:rowOff>0</xdr:rowOff>
                  </from>
                  <to>
                    <xdr:col>8</xdr:col>
                    <xdr:colOff>542925</xdr:colOff>
                    <xdr:row>167</xdr:row>
                    <xdr:rowOff>9525</xdr:rowOff>
                  </to>
                </anchor>
              </controlPr>
            </control>
          </mc:Choice>
        </mc:AlternateContent>
        <mc:AlternateContent xmlns:mc="http://schemas.openxmlformats.org/markup-compatibility/2006">
          <mc:Choice Requires="x14">
            <control shapeId="15531" r:id="rId10" name="Check Box 171">
              <controlPr defaultSize="0" autoFill="0" autoLine="0" autoPict="0">
                <anchor moveWithCells="1">
                  <from>
                    <xdr:col>8</xdr:col>
                    <xdr:colOff>228600</xdr:colOff>
                    <xdr:row>167</xdr:row>
                    <xdr:rowOff>0</xdr:rowOff>
                  </from>
                  <to>
                    <xdr:col>8</xdr:col>
                    <xdr:colOff>542925</xdr:colOff>
                    <xdr:row>168</xdr:row>
                    <xdr:rowOff>9525</xdr:rowOff>
                  </to>
                </anchor>
              </controlPr>
            </control>
          </mc:Choice>
        </mc:AlternateContent>
        <mc:AlternateContent xmlns:mc="http://schemas.openxmlformats.org/markup-compatibility/2006">
          <mc:Choice Requires="x14">
            <control shapeId="15532" r:id="rId11" name="Check Box 172">
              <controlPr defaultSize="0" autoFill="0" autoLine="0" autoPict="0">
                <anchor moveWithCells="1">
                  <from>
                    <xdr:col>8</xdr:col>
                    <xdr:colOff>228600</xdr:colOff>
                    <xdr:row>168</xdr:row>
                    <xdr:rowOff>0</xdr:rowOff>
                  </from>
                  <to>
                    <xdr:col>8</xdr:col>
                    <xdr:colOff>542925</xdr:colOff>
                    <xdr:row>169</xdr:row>
                    <xdr:rowOff>9525</xdr:rowOff>
                  </to>
                </anchor>
              </controlPr>
            </control>
          </mc:Choice>
        </mc:AlternateContent>
        <mc:AlternateContent xmlns:mc="http://schemas.openxmlformats.org/markup-compatibility/2006">
          <mc:Choice Requires="x14">
            <control shapeId="15533" r:id="rId12" name="Check Box 173">
              <controlPr defaultSize="0" autoFill="0" autoLine="0" autoPict="0">
                <anchor moveWithCells="1">
                  <from>
                    <xdr:col>8</xdr:col>
                    <xdr:colOff>228600</xdr:colOff>
                    <xdr:row>169</xdr:row>
                    <xdr:rowOff>0</xdr:rowOff>
                  </from>
                  <to>
                    <xdr:col>8</xdr:col>
                    <xdr:colOff>542925</xdr:colOff>
                    <xdr:row>170</xdr:row>
                    <xdr:rowOff>9525</xdr:rowOff>
                  </to>
                </anchor>
              </controlPr>
            </control>
          </mc:Choice>
        </mc:AlternateContent>
        <mc:AlternateContent xmlns:mc="http://schemas.openxmlformats.org/markup-compatibility/2006">
          <mc:Choice Requires="x14">
            <control shapeId="15534" r:id="rId13" name="Check Box 174">
              <controlPr defaultSize="0" autoFill="0" autoLine="0" autoPict="0">
                <anchor moveWithCells="1">
                  <from>
                    <xdr:col>8</xdr:col>
                    <xdr:colOff>228600</xdr:colOff>
                    <xdr:row>170</xdr:row>
                    <xdr:rowOff>0</xdr:rowOff>
                  </from>
                  <to>
                    <xdr:col>8</xdr:col>
                    <xdr:colOff>542925</xdr:colOff>
                    <xdr:row>171</xdr:row>
                    <xdr:rowOff>9525</xdr:rowOff>
                  </to>
                </anchor>
              </controlPr>
            </control>
          </mc:Choice>
        </mc:AlternateContent>
        <mc:AlternateContent xmlns:mc="http://schemas.openxmlformats.org/markup-compatibility/2006">
          <mc:Choice Requires="x14">
            <control shapeId="15535" r:id="rId14" name="Check Box 175">
              <controlPr defaultSize="0" autoFill="0" autoLine="0" autoPict="0">
                <anchor moveWithCells="1">
                  <from>
                    <xdr:col>8</xdr:col>
                    <xdr:colOff>228600</xdr:colOff>
                    <xdr:row>171</xdr:row>
                    <xdr:rowOff>0</xdr:rowOff>
                  </from>
                  <to>
                    <xdr:col>8</xdr:col>
                    <xdr:colOff>542925</xdr:colOff>
                    <xdr:row>172</xdr:row>
                    <xdr:rowOff>9525</xdr:rowOff>
                  </to>
                </anchor>
              </controlPr>
            </control>
          </mc:Choice>
        </mc:AlternateContent>
        <mc:AlternateContent xmlns:mc="http://schemas.openxmlformats.org/markup-compatibility/2006">
          <mc:Choice Requires="x14">
            <control shapeId="15536" r:id="rId15" name="Check Box 176">
              <controlPr defaultSize="0" autoFill="0" autoLine="0" autoPict="0">
                <anchor moveWithCells="1">
                  <from>
                    <xdr:col>8</xdr:col>
                    <xdr:colOff>228600</xdr:colOff>
                    <xdr:row>172</xdr:row>
                    <xdr:rowOff>0</xdr:rowOff>
                  </from>
                  <to>
                    <xdr:col>8</xdr:col>
                    <xdr:colOff>542925</xdr:colOff>
                    <xdr:row>173</xdr:row>
                    <xdr:rowOff>9525</xdr:rowOff>
                  </to>
                </anchor>
              </controlPr>
            </control>
          </mc:Choice>
        </mc:AlternateContent>
        <mc:AlternateContent xmlns:mc="http://schemas.openxmlformats.org/markup-compatibility/2006">
          <mc:Choice Requires="x14">
            <control shapeId="15537" r:id="rId16" name="Check Box 177">
              <controlPr defaultSize="0" autoFill="0" autoLine="0" autoPict="0">
                <anchor moveWithCells="1">
                  <from>
                    <xdr:col>8</xdr:col>
                    <xdr:colOff>228600</xdr:colOff>
                    <xdr:row>173</xdr:row>
                    <xdr:rowOff>0</xdr:rowOff>
                  </from>
                  <to>
                    <xdr:col>8</xdr:col>
                    <xdr:colOff>542925</xdr:colOff>
                    <xdr:row>174</xdr:row>
                    <xdr:rowOff>9525</xdr:rowOff>
                  </to>
                </anchor>
              </controlPr>
            </control>
          </mc:Choice>
        </mc:AlternateContent>
        <mc:AlternateContent xmlns:mc="http://schemas.openxmlformats.org/markup-compatibility/2006">
          <mc:Choice Requires="x14">
            <control shapeId="15538" r:id="rId17" name="Check Box 178">
              <controlPr defaultSize="0" autoFill="0" autoLine="0" autoPict="0">
                <anchor moveWithCells="1">
                  <from>
                    <xdr:col>8</xdr:col>
                    <xdr:colOff>228600</xdr:colOff>
                    <xdr:row>174</xdr:row>
                    <xdr:rowOff>0</xdr:rowOff>
                  </from>
                  <to>
                    <xdr:col>8</xdr:col>
                    <xdr:colOff>542925</xdr:colOff>
                    <xdr:row>174</xdr:row>
                    <xdr:rowOff>209550</xdr:rowOff>
                  </to>
                </anchor>
              </controlPr>
            </control>
          </mc:Choice>
        </mc:AlternateContent>
        <mc:AlternateContent xmlns:mc="http://schemas.openxmlformats.org/markup-compatibility/2006">
          <mc:Choice Requires="x14">
            <control shapeId="15539" r:id="rId18" name="Check Box 179">
              <controlPr defaultSize="0" autoFill="0" autoLine="0" autoPict="0">
                <anchor moveWithCells="1">
                  <from>
                    <xdr:col>8</xdr:col>
                    <xdr:colOff>228600</xdr:colOff>
                    <xdr:row>175</xdr:row>
                    <xdr:rowOff>0</xdr:rowOff>
                  </from>
                  <to>
                    <xdr:col>8</xdr:col>
                    <xdr:colOff>542925</xdr:colOff>
                    <xdr:row>176</xdr:row>
                    <xdr:rowOff>9525</xdr:rowOff>
                  </to>
                </anchor>
              </controlPr>
            </control>
          </mc:Choice>
        </mc:AlternateContent>
        <mc:AlternateContent xmlns:mc="http://schemas.openxmlformats.org/markup-compatibility/2006">
          <mc:Choice Requires="x14">
            <control shapeId="15540" r:id="rId19" name="Check Box 180">
              <controlPr defaultSize="0" autoFill="0" autoLine="0" autoPict="0">
                <anchor moveWithCells="1">
                  <from>
                    <xdr:col>8</xdr:col>
                    <xdr:colOff>228600</xdr:colOff>
                    <xdr:row>176</xdr:row>
                    <xdr:rowOff>0</xdr:rowOff>
                  </from>
                  <to>
                    <xdr:col>8</xdr:col>
                    <xdr:colOff>542925</xdr:colOff>
                    <xdr:row>176</xdr:row>
                    <xdr:rowOff>209550</xdr:rowOff>
                  </to>
                </anchor>
              </controlPr>
            </control>
          </mc:Choice>
        </mc:AlternateContent>
        <mc:AlternateContent xmlns:mc="http://schemas.openxmlformats.org/markup-compatibility/2006">
          <mc:Choice Requires="x14">
            <control shapeId="15541" r:id="rId20" name="Check Box 181">
              <controlPr defaultSize="0" autoFill="0" autoLine="0" autoPict="0">
                <anchor moveWithCells="1">
                  <from>
                    <xdr:col>8</xdr:col>
                    <xdr:colOff>228600</xdr:colOff>
                    <xdr:row>177</xdr:row>
                    <xdr:rowOff>0</xdr:rowOff>
                  </from>
                  <to>
                    <xdr:col>8</xdr:col>
                    <xdr:colOff>542925</xdr:colOff>
                    <xdr:row>178</xdr:row>
                    <xdr:rowOff>9525</xdr:rowOff>
                  </to>
                </anchor>
              </controlPr>
            </control>
          </mc:Choice>
        </mc:AlternateContent>
        <mc:AlternateContent xmlns:mc="http://schemas.openxmlformats.org/markup-compatibility/2006">
          <mc:Choice Requires="x14">
            <control shapeId="15542" r:id="rId21" name="Check Box 182">
              <controlPr defaultSize="0" autoFill="0" autoLine="0" autoPict="0">
                <anchor moveWithCells="1">
                  <from>
                    <xdr:col>8</xdr:col>
                    <xdr:colOff>228600</xdr:colOff>
                    <xdr:row>178</xdr:row>
                    <xdr:rowOff>0</xdr:rowOff>
                  </from>
                  <to>
                    <xdr:col>8</xdr:col>
                    <xdr:colOff>542925</xdr:colOff>
                    <xdr:row>179</xdr:row>
                    <xdr:rowOff>9525</xdr:rowOff>
                  </to>
                </anchor>
              </controlPr>
            </control>
          </mc:Choice>
        </mc:AlternateContent>
        <mc:AlternateContent xmlns:mc="http://schemas.openxmlformats.org/markup-compatibility/2006">
          <mc:Choice Requires="x14">
            <control shapeId="15543" r:id="rId22" name="Check Box 183">
              <controlPr defaultSize="0" autoFill="0" autoLine="0" autoPict="0">
                <anchor moveWithCells="1">
                  <from>
                    <xdr:col>8</xdr:col>
                    <xdr:colOff>228600</xdr:colOff>
                    <xdr:row>179</xdr:row>
                    <xdr:rowOff>0</xdr:rowOff>
                  </from>
                  <to>
                    <xdr:col>8</xdr:col>
                    <xdr:colOff>542925</xdr:colOff>
                    <xdr:row>180</xdr:row>
                    <xdr:rowOff>9525</xdr:rowOff>
                  </to>
                </anchor>
              </controlPr>
            </control>
          </mc:Choice>
        </mc:AlternateContent>
        <mc:AlternateContent xmlns:mc="http://schemas.openxmlformats.org/markup-compatibility/2006">
          <mc:Choice Requires="x14">
            <control shapeId="15544" r:id="rId23" name="Check Box 184">
              <controlPr defaultSize="0" autoFill="0" autoLine="0" autoPict="0">
                <anchor moveWithCells="1">
                  <from>
                    <xdr:col>8</xdr:col>
                    <xdr:colOff>228600</xdr:colOff>
                    <xdr:row>180</xdr:row>
                    <xdr:rowOff>0</xdr:rowOff>
                  </from>
                  <to>
                    <xdr:col>8</xdr:col>
                    <xdr:colOff>542925</xdr:colOff>
                    <xdr:row>181</xdr:row>
                    <xdr:rowOff>9525</xdr:rowOff>
                  </to>
                </anchor>
              </controlPr>
            </control>
          </mc:Choice>
        </mc:AlternateContent>
        <mc:AlternateContent xmlns:mc="http://schemas.openxmlformats.org/markup-compatibility/2006">
          <mc:Choice Requires="x14">
            <control shapeId="15545" r:id="rId24" name="Check Box 185">
              <controlPr defaultSize="0" autoFill="0" autoLine="0" autoPict="0">
                <anchor moveWithCells="1">
                  <from>
                    <xdr:col>8</xdr:col>
                    <xdr:colOff>228600</xdr:colOff>
                    <xdr:row>181</xdr:row>
                    <xdr:rowOff>0</xdr:rowOff>
                  </from>
                  <to>
                    <xdr:col>8</xdr:col>
                    <xdr:colOff>542925</xdr:colOff>
                    <xdr:row>182</xdr:row>
                    <xdr:rowOff>9525</xdr:rowOff>
                  </to>
                </anchor>
              </controlPr>
            </control>
          </mc:Choice>
        </mc:AlternateContent>
        <mc:AlternateContent xmlns:mc="http://schemas.openxmlformats.org/markup-compatibility/2006">
          <mc:Choice Requires="x14">
            <control shapeId="15546" r:id="rId25" name="Check Box 186">
              <controlPr defaultSize="0" autoFill="0" autoLine="0" autoPict="0">
                <anchor moveWithCells="1">
                  <from>
                    <xdr:col>8</xdr:col>
                    <xdr:colOff>228600</xdr:colOff>
                    <xdr:row>182</xdr:row>
                    <xdr:rowOff>0</xdr:rowOff>
                  </from>
                  <to>
                    <xdr:col>8</xdr:col>
                    <xdr:colOff>542925</xdr:colOff>
                    <xdr:row>183</xdr:row>
                    <xdr:rowOff>9525</xdr:rowOff>
                  </to>
                </anchor>
              </controlPr>
            </control>
          </mc:Choice>
        </mc:AlternateContent>
        <mc:AlternateContent xmlns:mc="http://schemas.openxmlformats.org/markup-compatibility/2006">
          <mc:Choice Requires="x14">
            <control shapeId="15547" r:id="rId26" name="Check Box 187">
              <controlPr defaultSize="0" autoFill="0" autoLine="0" autoPict="0">
                <anchor moveWithCells="1">
                  <from>
                    <xdr:col>8</xdr:col>
                    <xdr:colOff>228600</xdr:colOff>
                    <xdr:row>183</xdr:row>
                    <xdr:rowOff>0</xdr:rowOff>
                  </from>
                  <to>
                    <xdr:col>8</xdr:col>
                    <xdr:colOff>542925</xdr:colOff>
                    <xdr:row>184</xdr:row>
                    <xdr:rowOff>9525</xdr:rowOff>
                  </to>
                </anchor>
              </controlPr>
            </control>
          </mc:Choice>
        </mc:AlternateContent>
        <mc:AlternateContent xmlns:mc="http://schemas.openxmlformats.org/markup-compatibility/2006">
          <mc:Choice Requires="x14">
            <control shapeId="15548" r:id="rId27" name="Check Box 188">
              <controlPr defaultSize="0" autoFill="0" autoLine="0" autoPict="0">
                <anchor moveWithCells="1">
                  <from>
                    <xdr:col>8</xdr:col>
                    <xdr:colOff>228600</xdr:colOff>
                    <xdr:row>184</xdr:row>
                    <xdr:rowOff>0</xdr:rowOff>
                  </from>
                  <to>
                    <xdr:col>8</xdr:col>
                    <xdr:colOff>542925</xdr:colOff>
                    <xdr:row>185</xdr:row>
                    <xdr:rowOff>9525</xdr:rowOff>
                  </to>
                </anchor>
              </controlPr>
            </control>
          </mc:Choice>
        </mc:AlternateContent>
        <mc:AlternateContent xmlns:mc="http://schemas.openxmlformats.org/markup-compatibility/2006">
          <mc:Choice Requires="x14">
            <control shapeId="15549" r:id="rId28" name="Check Box 189">
              <controlPr defaultSize="0" autoFill="0" autoLine="0" autoPict="0">
                <anchor moveWithCells="1">
                  <from>
                    <xdr:col>8</xdr:col>
                    <xdr:colOff>228600</xdr:colOff>
                    <xdr:row>185</xdr:row>
                    <xdr:rowOff>0</xdr:rowOff>
                  </from>
                  <to>
                    <xdr:col>8</xdr:col>
                    <xdr:colOff>542925</xdr:colOff>
                    <xdr:row>186</xdr:row>
                    <xdr:rowOff>9525</xdr:rowOff>
                  </to>
                </anchor>
              </controlPr>
            </control>
          </mc:Choice>
        </mc:AlternateContent>
        <mc:AlternateContent xmlns:mc="http://schemas.openxmlformats.org/markup-compatibility/2006">
          <mc:Choice Requires="x14">
            <control shapeId="15550" r:id="rId29" name="Check Box 190">
              <controlPr defaultSize="0" autoFill="0" autoLine="0" autoPict="0">
                <anchor moveWithCells="1">
                  <from>
                    <xdr:col>8</xdr:col>
                    <xdr:colOff>228600</xdr:colOff>
                    <xdr:row>186</xdr:row>
                    <xdr:rowOff>0</xdr:rowOff>
                  </from>
                  <to>
                    <xdr:col>8</xdr:col>
                    <xdr:colOff>542925</xdr:colOff>
                    <xdr:row>187</xdr:row>
                    <xdr:rowOff>9525</xdr:rowOff>
                  </to>
                </anchor>
              </controlPr>
            </control>
          </mc:Choice>
        </mc:AlternateContent>
        <mc:AlternateContent xmlns:mc="http://schemas.openxmlformats.org/markup-compatibility/2006">
          <mc:Choice Requires="x14">
            <control shapeId="15551" r:id="rId30" name="Check Box 191">
              <controlPr defaultSize="0" autoFill="0" autoLine="0" autoPict="0">
                <anchor moveWithCells="1">
                  <from>
                    <xdr:col>8</xdr:col>
                    <xdr:colOff>228600</xdr:colOff>
                    <xdr:row>187</xdr:row>
                    <xdr:rowOff>0</xdr:rowOff>
                  </from>
                  <to>
                    <xdr:col>8</xdr:col>
                    <xdr:colOff>542925</xdr:colOff>
                    <xdr:row>188</xdr:row>
                    <xdr:rowOff>9525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A00-000001000000}">
          <x14:formula1>
            <xm:f>Dropdowns!$A$16:$A$18</xm:f>
          </x14:formula1>
          <xm:sqref>F201 F191 F193 F199 F195 F197 F9</xm:sqref>
        </x14:dataValidation>
        <x14:dataValidation type="list" allowBlank="1" showInputMessage="1" showErrorMessage="1" xr:uid="{00000000-0002-0000-0A00-000002000000}">
          <x14:formula1>
            <xm:f>Dropdowns!$E$23:$E$38</xm:f>
          </x14:formula1>
          <xm:sqref>F12 F19 F161</xm:sqref>
        </x14:dataValidation>
      </x14:dataValidations>
    </ext>
  </extLs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FFFF00"/>
    <pageSetUpPr fitToPage="1"/>
  </sheetPr>
  <dimension ref="B1:T56"/>
  <sheetViews>
    <sheetView showGridLines="0" showRowColHeaders="0" zoomScaleNormal="100" workbookViewId="0">
      <selection activeCell="D5" sqref="D5:E5"/>
    </sheetView>
  </sheetViews>
  <sheetFormatPr defaultColWidth="8.85546875" defaultRowHeight="15"/>
  <cols>
    <col min="1" max="1" width="2.42578125" customWidth="1"/>
    <col min="2" max="2" width="7.140625" customWidth="1"/>
    <col min="3" max="3" width="55.85546875" customWidth="1"/>
    <col min="4" max="4" width="11.140625" customWidth="1"/>
    <col min="5" max="5" width="12.5703125" customWidth="1"/>
    <col min="6" max="6" width="27.140625" customWidth="1"/>
    <col min="7" max="7" width="21.42578125" customWidth="1"/>
    <col min="9" max="9" width="8.85546875" customWidth="1"/>
    <col min="10" max="11" width="8.85546875" style="214" hidden="1" customWidth="1"/>
    <col min="12" max="12" width="12.42578125" style="214" hidden="1" customWidth="1"/>
    <col min="13" max="13" width="11" style="214" hidden="1" customWidth="1"/>
    <col min="14" max="14" width="9.42578125" style="214" hidden="1" customWidth="1"/>
    <col min="15" max="15" width="7.5703125" style="214" hidden="1" customWidth="1"/>
    <col min="16" max="16" width="9.85546875" style="214" hidden="1" customWidth="1"/>
    <col min="17" max="17" width="8.85546875" style="214" hidden="1" customWidth="1"/>
    <col min="18" max="18" width="13.140625" style="214" hidden="1" customWidth="1"/>
    <col min="19" max="19" width="14.42578125" style="214" hidden="1" customWidth="1"/>
    <col min="20" max="20" width="8.85546875" style="214" hidden="1" customWidth="1"/>
  </cols>
  <sheetData>
    <row r="1" spans="2:20" s="45" customFormat="1" ht="42.75" customHeight="1">
      <c r="C1" s="63" t="s">
        <v>146</v>
      </c>
      <c r="E1" s="44"/>
      <c r="J1" s="212"/>
      <c r="K1" s="212"/>
      <c r="L1" s="212"/>
      <c r="M1" s="212"/>
      <c r="N1" s="212"/>
      <c r="O1" s="212"/>
      <c r="P1" s="212"/>
      <c r="Q1" s="212"/>
      <c r="R1" s="212"/>
      <c r="S1" s="212"/>
      <c r="T1" s="212"/>
    </row>
    <row r="2" spans="2:20" s="45" customFormat="1" ht="30" customHeight="1">
      <c r="C2" s="402" t="s">
        <v>206</v>
      </c>
      <c r="D2" s="402"/>
      <c r="E2" s="402"/>
      <c r="F2" s="402"/>
      <c r="G2" s="402"/>
      <c r="J2" s="212"/>
      <c r="K2" s="212"/>
      <c r="L2" s="212"/>
      <c r="M2" s="212"/>
      <c r="N2" s="212"/>
      <c r="O2" s="212"/>
      <c r="P2" s="212"/>
      <c r="Q2" s="212"/>
      <c r="R2" s="212"/>
      <c r="S2" s="212"/>
      <c r="T2" s="212"/>
    </row>
    <row r="3" spans="2:20" s="45" customFormat="1" ht="30" customHeight="1">
      <c r="C3" s="311"/>
      <c r="E3" s="44"/>
      <c r="J3" s="684" t="s">
        <v>155</v>
      </c>
      <c r="K3" s="684"/>
      <c r="L3" s="684"/>
      <c r="M3" s="684"/>
      <c r="N3" s="684"/>
      <c r="O3" s="684"/>
      <c r="P3" s="684"/>
      <c r="Q3" s="684"/>
      <c r="R3" s="684"/>
      <c r="S3" s="684"/>
      <c r="T3" s="684"/>
    </row>
    <row r="4" spans="2:20" s="45" customFormat="1" ht="15.75" customHeight="1">
      <c r="C4" s="678" t="s">
        <v>156</v>
      </c>
      <c r="D4" s="678"/>
      <c r="E4" s="678"/>
      <c r="F4" s="678"/>
      <c r="G4" s="678"/>
      <c r="J4" s="682" t="s">
        <v>157</v>
      </c>
      <c r="K4" s="683"/>
      <c r="L4" s="682" t="s">
        <v>158</v>
      </c>
      <c r="M4" s="683"/>
      <c r="N4" s="212"/>
      <c r="O4" s="212"/>
      <c r="P4" s="212"/>
      <c r="Q4" s="212"/>
      <c r="R4" s="241" t="s">
        <v>277</v>
      </c>
      <c r="S4" s="241" t="s">
        <v>278</v>
      </c>
      <c r="T4" s="241" t="s">
        <v>279</v>
      </c>
    </row>
    <row r="5" spans="2:20" ht="15.75">
      <c r="B5" s="47">
        <v>1</v>
      </c>
      <c r="C5" s="351" t="s">
        <v>159</v>
      </c>
      <c r="D5" s="539"/>
      <c r="E5" s="539"/>
      <c r="F5" s="486"/>
      <c r="G5" s="486"/>
      <c r="J5" s="61"/>
      <c r="K5" s="61"/>
      <c r="L5" s="15" t="s">
        <v>160</v>
      </c>
      <c r="M5" s="61"/>
      <c r="R5" s="370">
        <f>IF(D5="",1,"0")</f>
        <v>1</v>
      </c>
      <c r="S5" s="370" t="s">
        <v>280</v>
      </c>
      <c r="T5" s="370" t="s">
        <v>281</v>
      </c>
    </row>
    <row r="6" spans="2:20" s="45" customFormat="1" ht="43.5" customHeight="1">
      <c r="B6" s="313">
        <v>2</v>
      </c>
      <c r="C6" s="349" t="s">
        <v>161</v>
      </c>
      <c r="D6" s="505"/>
      <c r="E6" s="505"/>
      <c r="F6" s="505"/>
      <c r="G6" s="505"/>
      <c r="J6" s="61"/>
      <c r="K6" s="61"/>
      <c r="L6" s="61" t="s">
        <v>162</v>
      </c>
      <c r="M6" s="61"/>
      <c r="N6" s="212"/>
      <c r="O6" s="212"/>
      <c r="P6" s="212"/>
      <c r="Q6" s="212"/>
      <c r="R6" s="370">
        <f>IF(D6="",1,"0")</f>
        <v>1</v>
      </c>
      <c r="S6" s="370" t="s">
        <v>280</v>
      </c>
      <c r="T6" s="370" t="s">
        <v>281</v>
      </c>
    </row>
    <row r="7" spans="2:20" ht="15" customHeight="1">
      <c r="C7" s="689"/>
      <c r="D7" s="689"/>
      <c r="E7" s="689"/>
      <c r="J7" s="685"/>
      <c r="K7" s="686"/>
      <c r="L7" s="686"/>
      <c r="M7" s="687"/>
      <c r="R7" s="370"/>
      <c r="S7" s="370"/>
      <c r="T7" s="370"/>
    </row>
    <row r="8" spans="2:20" s="45" customFormat="1" ht="15.75" customHeight="1">
      <c r="C8" s="678" t="s">
        <v>282</v>
      </c>
      <c r="D8" s="678"/>
      <c r="E8" s="678"/>
      <c r="F8" s="678"/>
      <c r="G8" s="678"/>
      <c r="J8" s="682"/>
      <c r="K8" s="688"/>
      <c r="L8" s="688"/>
      <c r="M8" s="683"/>
      <c r="N8" s="212"/>
      <c r="O8" s="212"/>
      <c r="P8" s="212"/>
      <c r="Q8" s="212"/>
      <c r="R8" s="365"/>
      <c r="S8" s="365"/>
      <c r="T8" s="365"/>
    </row>
    <row r="9" spans="2:20" ht="15" customHeight="1">
      <c r="B9" s="313">
        <v>3</v>
      </c>
      <c r="C9" s="349" t="s">
        <v>924</v>
      </c>
      <c r="D9" s="40"/>
      <c r="E9" s="416"/>
      <c r="F9" s="417"/>
      <c r="G9" s="438"/>
      <c r="J9" s="61"/>
      <c r="K9" s="61"/>
      <c r="L9" s="61" t="s">
        <v>667</v>
      </c>
      <c r="M9" s="61"/>
      <c r="R9" s="370">
        <f>IF(D9="",1,"0")</f>
        <v>1</v>
      </c>
      <c r="S9" s="370" t="s">
        <v>280</v>
      </c>
      <c r="T9" s="370" t="s">
        <v>281</v>
      </c>
    </row>
    <row r="10" spans="2:20" ht="15.75">
      <c r="B10" s="420">
        <v>4</v>
      </c>
      <c r="C10" s="490" t="s">
        <v>925</v>
      </c>
      <c r="D10" s="102" t="s">
        <v>926</v>
      </c>
      <c r="E10" s="102" t="s">
        <v>927</v>
      </c>
      <c r="F10" s="486"/>
      <c r="G10" s="486"/>
      <c r="J10" s="679"/>
      <c r="K10" s="680"/>
      <c r="L10" s="680"/>
      <c r="M10" s="681"/>
      <c r="R10" s="370">
        <f>IF(D11="",1,"0")</f>
        <v>1</v>
      </c>
      <c r="S10" s="370" t="s">
        <v>280</v>
      </c>
      <c r="T10" s="370" t="s">
        <v>281</v>
      </c>
    </row>
    <row r="11" spans="2:20" ht="15" customHeight="1">
      <c r="B11" s="421"/>
      <c r="C11" s="450"/>
      <c r="D11" s="39"/>
      <c r="E11" s="39"/>
      <c r="F11" s="415"/>
      <c r="G11" s="415"/>
      <c r="J11" s="61"/>
      <c r="K11" s="61"/>
      <c r="L11" s="61" t="s">
        <v>928</v>
      </c>
      <c r="M11" s="61" t="s">
        <v>929</v>
      </c>
      <c r="R11" s="370">
        <f>IF(E11="",1,"0")</f>
        <v>1</v>
      </c>
      <c r="S11" s="370" t="s">
        <v>280</v>
      </c>
      <c r="T11" s="370" t="s">
        <v>281</v>
      </c>
    </row>
    <row r="12" spans="2:20" ht="30.6" customHeight="1">
      <c r="B12" s="399">
        <v>5</v>
      </c>
      <c r="C12" s="671" t="s">
        <v>930</v>
      </c>
      <c r="D12" s="672"/>
      <c r="E12" s="672"/>
      <c r="F12" s="672"/>
      <c r="G12" s="673"/>
      <c r="J12" s="61" t="b">
        <v>0</v>
      </c>
      <c r="K12" s="61"/>
      <c r="L12" s="61" t="s">
        <v>931</v>
      </c>
      <c r="M12" s="61"/>
      <c r="R12" s="370"/>
      <c r="S12" s="370"/>
      <c r="T12" s="370"/>
    </row>
    <row r="13" spans="2:20" ht="18" customHeight="1">
      <c r="B13" s="399"/>
      <c r="C13" s="676"/>
      <c r="D13" s="677"/>
      <c r="E13" s="677"/>
      <c r="F13" s="677"/>
      <c r="G13" s="269"/>
      <c r="J13" s="266"/>
      <c r="K13" s="267"/>
      <c r="L13" s="267"/>
      <c r="M13" s="268"/>
      <c r="R13" s="370"/>
      <c r="S13" s="370"/>
      <c r="T13" s="370"/>
    </row>
    <row r="14" spans="2:20" ht="15" customHeight="1">
      <c r="B14" s="399"/>
      <c r="C14" s="349" t="s">
        <v>932</v>
      </c>
      <c r="D14" s="102" t="s">
        <v>933</v>
      </c>
      <c r="E14" s="102" t="s">
        <v>934</v>
      </c>
      <c r="F14" s="102" t="s">
        <v>935</v>
      </c>
      <c r="G14" s="102" t="s">
        <v>936</v>
      </c>
      <c r="J14" s="679"/>
      <c r="K14" s="680"/>
      <c r="L14" s="680"/>
      <c r="M14" s="681"/>
      <c r="R14" s="370"/>
      <c r="S14" s="370"/>
      <c r="T14" s="370"/>
    </row>
    <row r="15" spans="2:20" ht="15" customHeight="1">
      <c r="B15" s="399"/>
      <c r="C15" s="38"/>
      <c r="D15" s="16"/>
      <c r="E15" s="16"/>
      <c r="F15" s="16"/>
      <c r="G15" s="16"/>
      <c r="J15" s="61"/>
      <c r="K15" s="61"/>
      <c r="L15" s="61" t="s">
        <v>937</v>
      </c>
      <c r="M15" s="61" t="s">
        <v>938</v>
      </c>
      <c r="N15" s="61" t="s">
        <v>939</v>
      </c>
      <c r="O15" s="61" t="s">
        <v>940</v>
      </c>
      <c r="P15" s="61" t="s">
        <v>941</v>
      </c>
      <c r="R15" s="370">
        <f>IF(D15="",1,"0")</f>
        <v>1</v>
      </c>
      <c r="S15" s="370" t="s">
        <v>280</v>
      </c>
      <c r="T15" s="370" t="s">
        <v>281</v>
      </c>
    </row>
    <row r="16" spans="2:20" ht="15" customHeight="1">
      <c r="B16" s="399"/>
      <c r="C16" s="38"/>
      <c r="D16" s="16"/>
      <c r="E16" s="16"/>
      <c r="F16" s="16"/>
      <c r="G16" s="16"/>
      <c r="J16" s="61"/>
      <c r="K16" s="61"/>
      <c r="L16" s="61" t="s">
        <v>942</v>
      </c>
      <c r="M16" s="61" t="s">
        <v>943</v>
      </c>
      <c r="N16" s="61" t="s">
        <v>944</v>
      </c>
      <c r="O16" s="61" t="s">
        <v>945</v>
      </c>
      <c r="P16" s="61" t="s">
        <v>946</v>
      </c>
      <c r="R16" s="370">
        <f>IF(E15="",1,"0")</f>
        <v>1</v>
      </c>
      <c r="S16" s="370" t="s">
        <v>280</v>
      </c>
      <c r="T16" s="370" t="s">
        <v>281</v>
      </c>
    </row>
    <row r="17" spans="2:20" ht="15" customHeight="1">
      <c r="B17" s="399"/>
      <c r="C17" s="38"/>
      <c r="D17" s="16"/>
      <c r="E17" s="16"/>
      <c r="F17" s="16"/>
      <c r="G17" s="16"/>
      <c r="J17" s="61"/>
      <c r="K17" s="61"/>
      <c r="L17" s="61" t="s">
        <v>947</v>
      </c>
      <c r="M17" s="61" t="s">
        <v>948</v>
      </c>
      <c r="N17" s="61" t="s">
        <v>949</v>
      </c>
      <c r="O17" s="61" t="s">
        <v>950</v>
      </c>
      <c r="P17" s="61" t="s">
        <v>951</v>
      </c>
      <c r="R17" s="370">
        <f>IF(F15="",1,"0")</f>
        <v>1</v>
      </c>
      <c r="S17" s="370" t="s">
        <v>280</v>
      </c>
      <c r="T17" s="370" t="s">
        <v>281</v>
      </c>
    </row>
    <row r="18" spans="2:20" ht="15" customHeight="1">
      <c r="B18" s="399"/>
      <c r="C18" s="38"/>
      <c r="D18" s="16"/>
      <c r="E18" s="16"/>
      <c r="F18" s="16"/>
      <c r="G18" s="16"/>
      <c r="J18" s="61"/>
      <c r="K18" s="61"/>
      <c r="L18" s="61" t="s">
        <v>952</v>
      </c>
      <c r="M18" s="61" t="s">
        <v>953</v>
      </c>
      <c r="N18" s="61" t="s">
        <v>954</v>
      </c>
      <c r="O18" s="61" t="s">
        <v>955</v>
      </c>
      <c r="P18" s="61" t="s">
        <v>956</v>
      </c>
      <c r="R18" s="370">
        <f>IF(G15="",1,"0")</f>
        <v>1</v>
      </c>
      <c r="S18" s="370" t="s">
        <v>280</v>
      </c>
      <c r="T18" s="370" t="s">
        <v>281</v>
      </c>
    </row>
    <row r="19" spans="2:20" ht="15" customHeight="1">
      <c r="B19" s="399"/>
      <c r="C19" s="38"/>
      <c r="D19" s="16"/>
      <c r="E19" s="16"/>
      <c r="F19" s="16"/>
      <c r="G19" s="16"/>
      <c r="J19" s="61"/>
      <c r="K19" s="61"/>
      <c r="L19" s="61" t="s">
        <v>957</v>
      </c>
      <c r="M19" s="61" t="s">
        <v>958</v>
      </c>
      <c r="N19" s="61" t="s">
        <v>959</v>
      </c>
      <c r="O19" s="61" t="s">
        <v>960</v>
      </c>
      <c r="P19" s="61" t="s">
        <v>961</v>
      </c>
      <c r="R19" s="370"/>
      <c r="S19" s="370"/>
      <c r="T19" s="370"/>
    </row>
    <row r="20" spans="2:20" ht="15" customHeight="1">
      <c r="B20" s="399"/>
      <c r="C20" s="38"/>
      <c r="D20" s="16"/>
      <c r="E20" s="16"/>
      <c r="F20" s="16"/>
      <c r="G20" s="16"/>
      <c r="J20" s="61"/>
      <c r="K20" s="61"/>
      <c r="L20" s="61" t="s">
        <v>962</v>
      </c>
      <c r="M20" s="61" t="s">
        <v>963</v>
      </c>
      <c r="N20" s="61" t="s">
        <v>964</v>
      </c>
      <c r="O20" s="61" t="s">
        <v>965</v>
      </c>
      <c r="P20" s="61" t="s">
        <v>966</v>
      </c>
      <c r="R20" s="370"/>
      <c r="S20" s="370"/>
      <c r="T20" s="370"/>
    </row>
    <row r="21" spans="2:20" ht="15" customHeight="1">
      <c r="B21" s="399"/>
      <c r="C21" s="38"/>
      <c r="D21" s="16"/>
      <c r="E21" s="16"/>
      <c r="F21" s="16"/>
      <c r="G21" s="16"/>
      <c r="J21" s="61"/>
      <c r="K21" s="61"/>
      <c r="L21" s="61" t="s">
        <v>967</v>
      </c>
      <c r="M21" s="61" t="s">
        <v>968</v>
      </c>
      <c r="N21" s="61" t="s">
        <v>969</v>
      </c>
      <c r="O21" s="61" t="s">
        <v>970</v>
      </c>
      <c r="P21" s="61" t="s">
        <v>971</v>
      </c>
      <c r="R21" s="370"/>
      <c r="S21" s="370"/>
      <c r="T21" s="370"/>
    </row>
    <row r="22" spans="2:20" ht="15" customHeight="1">
      <c r="B22" s="399"/>
      <c r="C22" s="38"/>
      <c r="D22" s="16"/>
      <c r="E22" s="16"/>
      <c r="F22" s="16"/>
      <c r="G22" s="16"/>
      <c r="J22" s="61"/>
      <c r="K22" s="61"/>
      <c r="L22" s="61" t="s">
        <v>972</v>
      </c>
      <c r="M22" s="61" t="s">
        <v>973</v>
      </c>
      <c r="N22" s="61" t="s">
        <v>974</v>
      </c>
      <c r="O22" s="61" t="s">
        <v>975</v>
      </c>
      <c r="P22" s="61" t="s">
        <v>976</v>
      </c>
      <c r="R22" s="370"/>
      <c r="S22" s="370"/>
      <c r="T22" s="370"/>
    </row>
    <row r="23" spans="2:20" ht="15" customHeight="1">
      <c r="B23" s="399"/>
      <c r="C23" s="38"/>
      <c r="D23" s="16"/>
      <c r="E23" s="16"/>
      <c r="F23" s="16"/>
      <c r="G23" s="16"/>
      <c r="J23" s="61"/>
      <c r="K23" s="61"/>
      <c r="L23" s="61" t="s">
        <v>977</v>
      </c>
      <c r="M23" s="61" t="s">
        <v>978</v>
      </c>
      <c r="N23" s="61" t="s">
        <v>979</v>
      </c>
      <c r="O23" s="61" t="s">
        <v>980</v>
      </c>
      <c r="P23" s="61" t="s">
        <v>981</v>
      </c>
      <c r="R23" s="370"/>
      <c r="S23" s="370"/>
      <c r="T23" s="370"/>
    </row>
    <row r="24" spans="2:20" ht="15" customHeight="1">
      <c r="B24" s="399"/>
      <c r="C24" s="38"/>
      <c r="D24" s="16"/>
      <c r="E24" s="16"/>
      <c r="F24" s="16"/>
      <c r="G24" s="16"/>
      <c r="J24" s="61"/>
      <c r="K24" s="61"/>
      <c r="L24" s="61" t="s">
        <v>982</v>
      </c>
      <c r="M24" s="61" t="s">
        <v>983</v>
      </c>
      <c r="N24" s="61" t="s">
        <v>984</v>
      </c>
      <c r="O24" s="61" t="s">
        <v>985</v>
      </c>
      <c r="P24" s="61" t="s">
        <v>986</v>
      </c>
      <c r="R24" s="370"/>
      <c r="S24" s="370"/>
      <c r="T24" s="370"/>
    </row>
    <row r="25" spans="2:20" ht="15" customHeight="1">
      <c r="B25" s="313">
        <v>6</v>
      </c>
      <c r="C25" s="358" t="s">
        <v>987</v>
      </c>
      <c r="D25" s="24" t="s">
        <v>190</v>
      </c>
      <c r="E25" s="416"/>
      <c r="F25" s="417"/>
      <c r="G25" s="438"/>
      <c r="J25" s="61"/>
      <c r="K25" s="61"/>
      <c r="L25" s="61" t="s">
        <v>988</v>
      </c>
      <c r="M25" s="61"/>
      <c r="R25" s="370">
        <f>IF(D25="Yes/No",1,0)</f>
        <v>1</v>
      </c>
      <c r="S25" s="370" t="s">
        <v>280</v>
      </c>
      <c r="T25" s="370" t="s">
        <v>287</v>
      </c>
    </row>
    <row r="26" spans="2:20" ht="15.75">
      <c r="B26" s="313">
        <v>7</v>
      </c>
      <c r="C26" s="69" t="s">
        <v>989</v>
      </c>
      <c r="D26" s="542"/>
      <c r="E26" s="675"/>
      <c r="F26" s="675"/>
      <c r="G26" s="543"/>
      <c r="J26" s="61"/>
      <c r="K26" s="61"/>
      <c r="L26" s="61" t="s">
        <v>990</v>
      </c>
      <c r="M26" s="61"/>
      <c r="R26" s="370">
        <f>IF(D26="",1,"0")</f>
        <v>1</v>
      </c>
      <c r="S26" s="370" t="s">
        <v>311</v>
      </c>
      <c r="T26" s="370" t="s">
        <v>281</v>
      </c>
    </row>
    <row r="27" spans="2:20" ht="45">
      <c r="B27" s="420">
        <v>8</v>
      </c>
      <c r="C27" s="58" t="s">
        <v>755</v>
      </c>
      <c r="D27" s="24" t="s">
        <v>190</v>
      </c>
      <c r="E27" s="416"/>
      <c r="F27" s="417"/>
      <c r="G27" s="438"/>
      <c r="J27" s="61"/>
      <c r="K27" s="61"/>
      <c r="L27" s="61" t="s">
        <v>17</v>
      </c>
      <c r="M27" s="61"/>
      <c r="R27" s="370">
        <f>IF(D27="Yes/No",1,0)</f>
        <v>1</v>
      </c>
      <c r="S27" s="370" t="s">
        <v>280</v>
      </c>
      <c r="T27" s="370" t="s">
        <v>287</v>
      </c>
    </row>
    <row r="28" spans="2:20" ht="15.75">
      <c r="B28" s="422"/>
      <c r="C28" s="103" t="s">
        <v>757</v>
      </c>
      <c r="D28" s="416"/>
      <c r="E28" s="417"/>
      <c r="F28" s="417"/>
      <c r="G28" s="438"/>
      <c r="J28" s="679"/>
      <c r="K28" s="680"/>
      <c r="L28" s="680"/>
      <c r="M28" s="681"/>
      <c r="R28" s="370"/>
      <c r="S28" s="370"/>
      <c r="T28" s="370"/>
    </row>
    <row r="29" spans="2:20" ht="32.1" customHeight="1">
      <c r="B29" s="399">
        <v>9</v>
      </c>
      <c r="C29" s="58" t="s">
        <v>592</v>
      </c>
      <c r="D29" s="24" t="s">
        <v>190</v>
      </c>
      <c r="E29" s="416"/>
      <c r="F29" s="417"/>
      <c r="G29" s="438"/>
      <c r="J29" s="61"/>
      <c r="K29" s="61"/>
      <c r="L29" s="61" t="s">
        <v>991</v>
      </c>
      <c r="M29" s="61"/>
      <c r="R29" s="370">
        <f>IF(D29="Yes/No",1,0)</f>
        <v>1</v>
      </c>
      <c r="S29" s="370" t="s">
        <v>280</v>
      </c>
      <c r="T29" s="370" t="s">
        <v>287</v>
      </c>
    </row>
    <row r="30" spans="2:20" ht="31.35" customHeight="1">
      <c r="B30" s="399"/>
      <c r="C30" s="104" t="s">
        <v>594</v>
      </c>
      <c r="D30" s="539"/>
      <c r="E30" s="539"/>
      <c r="F30" s="539"/>
      <c r="G30" s="539"/>
      <c r="J30" s="61"/>
      <c r="K30" s="61"/>
      <c r="L30" s="61" t="s">
        <v>992</v>
      </c>
      <c r="M30" s="61"/>
      <c r="R30" s="370">
        <f>IF(D30="",1,"0")</f>
        <v>1</v>
      </c>
      <c r="S30" s="370" t="s">
        <v>311</v>
      </c>
      <c r="T30" s="370" t="s">
        <v>281</v>
      </c>
    </row>
    <row r="31" spans="2:20" ht="15.95" customHeight="1">
      <c r="B31" s="399">
        <v>10</v>
      </c>
      <c r="C31" s="58" t="s">
        <v>596</v>
      </c>
      <c r="D31" s="24" t="s">
        <v>190</v>
      </c>
      <c r="E31" s="416"/>
      <c r="F31" s="417"/>
      <c r="G31" s="438"/>
      <c r="J31" s="61"/>
      <c r="K31" s="61"/>
      <c r="L31" s="61" t="s">
        <v>993</v>
      </c>
      <c r="M31" s="61"/>
      <c r="R31" s="370">
        <f>IF(D31="Yes/No",1,0)</f>
        <v>1</v>
      </c>
      <c r="S31" s="370" t="s">
        <v>280</v>
      </c>
      <c r="T31" s="370" t="s">
        <v>287</v>
      </c>
    </row>
    <row r="32" spans="2:20" ht="38.1" customHeight="1">
      <c r="B32" s="399"/>
      <c r="C32" s="105" t="s">
        <v>598</v>
      </c>
      <c r="D32" s="539"/>
      <c r="E32" s="539"/>
      <c r="F32" s="539"/>
      <c r="G32" s="539"/>
      <c r="J32" s="61"/>
      <c r="K32" s="61"/>
      <c r="L32" s="61" t="s">
        <v>994</v>
      </c>
      <c r="M32" s="61"/>
      <c r="R32" s="370">
        <f>IF(D32="",1,"0")</f>
        <v>1</v>
      </c>
      <c r="S32" s="370" t="s">
        <v>311</v>
      </c>
      <c r="T32" s="370" t="s">
        <v>281</v>
      </c>
    </row>
    <row r="33" spans="2:20" ht="15" customHeight="1">
      <c r="B33" t="s">
        <v>154</v>
      </c>
      <c r="C33" s="364"/>
      <c r="D33" s="364"/>
      <c r="E33" s="364"/>
      <c r="J33" s="674"/>
      <c r="K33" s="674"/>
      <c r="L33" s="674"/>
      <c r="M33" s="674"/>
      <c r="R33" s="370"/>
      <c r="S33" s="370"/>
      <c r="T33" s="370"/>
    </row>
    <row r="34" spans="2:20" s="45" customFormat="1" ht="15.75" customHeight="1">
      <c r="C34" s="678" t="s">
        <v>313</v>
      </c>
      <c r="D34" s="678"/>
      <c r="E34" s="678"/>
      <c r="F34" s="678"/>
      <c r="G34" s="678"/>
      <c r="J34" s="674"/>
      <c r="K34" s="674"/>
      <c r="L34" s="674"/>
      <c r="M34" s="674"/>
      <c r="N34" s="212"/>
      <c r="O34" s="212"/>
      <c r="P34" s="212"/>
      <c r="Q34" s="212"/>
      <c r="R34" s="365"/>
      <c r="S34" s="365"/>
      <c r="T34" s="365"/>
    </row>
    <row r="35" spans="2:20" ht="282" customHeight="1">
      <c r="B35" s="313">
        <v>11</v>
      </c>
      <c r="C35" s="358" t="s">
        <v>422</v>
      </c>
      <c r="D35" s="413"/>
      <c r="E35" s="442"/>
      <c r="F35" s="442"/>
      <c r="G35" s="437"/>
      <c r="J35" s="61"/>
      <c r="K35" s="61"/>
      <c r="L35" s="61" t="s">
        <v>522</v>
      </c>
      <c r="M35" s="61"/>
      <c r="R35" s="370">
        <f>IF(D35="",1,"0")</f>
        <v>1</v>
      </c>
      <c r="S35" s="370" t="s">
        <v>311</v>
      </c>
      <c r="T35" s="370" t="s">
        <v>281</v>
      </c>
    </row>
    <row r="38" spans="2:20" ht="15" customHeight="1">
      <c r="B38" s="403" t="s">
        <v>151</v>
      </c>
      <c r="C38" s="403"/>
      <c r="D38" s="403"/>
      <c r="E38" s="403"/>
      <c r="F38" s="403"/>
      <c r="G38" s="403"/>
    </row>
    <row r="39" spans="2:20" ht="15" customHeight="1">
      <c r="B39" s="403"/>
      <c r="C39" s="403"/>
      <c r="D39" s="403"/>
      <c r="E39" s="403"/>
      <c r="F39" s="403"/>
      <c r="G39" s="403"/>
      <c r="R39" s="242" t="s">
        <v>316</v>
      </c>
      <c r="S39" s="214" t="s">
        <v>317</v>
      </c>
    </row>
    <row r="40" spans="2:20">
      <c r="R40" s="243" t="s">
        <v>311</v>
      </c>
      <c r="S40" s="214">
        <v>5</v>
      </c>
    </row>
    <row r="41" spans="2:20">
      <c r="R41" s="244" t="s">
        <v>281</v>
      </c>
      <c r="S41" s="214">
        <v>5</v>
      </c>
    </row>
    <row r="42" spans="2:20">
      <c r="R42" s="243" t="s">
        <v>280</v>
      </c>
      <c r="S42" s="214">
        <v>14</v>
      </c>
    </row>
    <row r="43" spans="2:20">
      <c r="R43" s="244" t="s">
        <v>287</v>
      </c>
      <c r="S43" s="214">
        <v>4</v>
      </c>
    </row>
    <row r="44" spans="2:20">
      <c r="R44" s="244" t="s">
        <v>281</v>
      </c>
      <c r="S44" s="214">
        <v>10</v>
      </c>
    </row>
    <row r="45" spans="2:20">
      <c r="R45" s="243" t="s">
        <v>318</v>
      </c>
    </row>
    <row r="46" spans="2:20">
      <c r="R46" s="244" t="s">
        <v>318</v>
      </c>
    </row>
    <row r="47" spans="2:20">
      <c r="R47" s="243" t="s">
        <v>319</v>
      </c>
      <c r="S47" s="214">
        <v>19</v>
      </c>
    </row>
    <row r="50" spans="18:19">
      <c r="R50" s="214" t="s">
        <v>270</v>
      </c>
      <c r="S50" s="245">
        <f>SUM(R5:R6,R9:R11,R15:R18)</f>
        <v>9</v>
      </c>
    </row>
    <row r="51" spans="18:19">
      <c r="R51" s="246" t="s">
        <v>271</v>
      </c>
      <c r="S51" s="245">
        <f>SUM(R25,R27,R29,R31)</f>
        <v>4</v>
      </c>
    </row>
    <row r="52" spans="18:19">
      <c r="S52" s="245">
        <f>SUM(S50:S51)</f>
        <v>13</v>
      </c>
    </row>
    <row r="53" spans="18:19">
      <c r="S53" s="247"/>
    </row>
    <row r="54" spans="18:19">
      <c r="R54" s="214" t="s">
        <v>273</v>
      </c>
      <c r="S54" s="247">
        <f>SUM(R26,R30,R32,R35)</f>
        <v>4</v>
      </c>
    </row>
    <row r="55" spans="18:19">
      <c r="R55" s="214" t="s">
        <v>495</v>
      </c>
      <c r="S55" s="247">
        <f>0</f>
        <v>0</v>
      </c>
    </row>
    <row r="56" spans="18:19">
      <c r="S56" s="245">
        <f>SUM(S54:S55)</f>
        <v>4</v>
      </c>
    </row>
  </sheetData>
  <sheetProtection algorithmName="SHA-512" hashValue="j54c+O/JWyzwM+Ef5OaJbkbQRlUPQApnuC1BpvsKhIVdXZ++wn75vMdJmSe8UoCLqS+dL7r4dnyIWbQmxDX3Ig==" saltValue="9ThPtbK6wVHnAtm9gLt6Wg==" spinCount="100000" sheet="1" selectLockedCells="1"/>
  <mergeCells count="37">
    <mergeCell ref="C2:G2"/>
    <mergeCell ref="J4:K4"/>
    <mergeCell ref="L4:M4"/>
    <mergeCell ref="F5:G5"/>
    <mergeCell ref="F10:G10"/>
    <mergeCell ref="J3:T3"/>
    <mergeCell ref="J7:M8"/>
    <mergeCell ref="J10:M10"/>
    <mergeCell ref="C4:G4"/>
    <mergeCell ref="C8:G8"/>
    <mergeCell ref="E9:G9"/>
    <mergeCell ref="D5:E5"/>
    <mergeCell ref="C10:C11"/>
    <mergeCell ref="D6:G6"/>
    <mergeCell ref="C7:E7"/>
    <mergeCell ref="F11:G11"/>
    <mergeCell ref="J33:M34"/>
    <mergeCell ref="E25:G25"/>
    <mergeCell ref="D26:G26"/>
    <mergeCell ref="C13:F13"/>
    <mergeCell ref="C34:G34"/>
    <mergeCell ref="E29:G29"/>
    <mergeCell ref="E31:G31"/>
    <mergeCell ref="D28:G28"/>
    <mergeCell ref="J14:M14"/>
    <mergeCell ref="J28:M28"/>
    <mergeCell ref="B38:G39"/>
    <mergeCell ref="D30:G30"/>
    <mergeCell ref="D32:G32"/>
    <mergeCell ref="B10:B11"/>
    <mergeCell ref="B12:B24"/>
    <mergeCell ref="B29:B30"/>
    <mergeCell ref="B31:B32"/>
    <mergeCell ref="D35:G35"/>
    <mergeCell ref="B27:B28"/>
    <mergeCell ref="E27:G27"/>
    <mergeCell ref="C12:G12"/>
  </mergeCells>
  <hyperlinks>
    <hyperlink ref="C28" location="Safety!A1" display="If yes above, complete the Safety worksheet." xr:uid="{00000000-0004-0000-0B00-000000000000}"/>
  </hyperlinks>
  <pageMargins left="0.25" right="0.25" top="0.5" bottom="0.75" header="0.3" footer="0.3"/>
  <pageSetup scale="91" fitToHeight="0" orientation="landscape" r:id="rId2"/>
  <headerFooter>
    <oddFooter>&amp;LProject Application Workbook for CMAQ/CRP, TAP-L and STP Shared Fund Applications&amp;R&amp;A - Page &amp;P of &amp;N</oddFooter>
  </headerFooter>
  <rowBreaks count="2" manualBreakCount="2">
    <brk id="26" max="16383" man="1"/>
    <brk id="33" max="16383" man="1"/>
  </rowBreaks>
  <drawing r:id="rId3"/>
  <legacyDrawing r:id="rId4"/>
  <mc:AlternateContent xmlns:mc="http://schemas.openxmlformats.org/markup-compatibility/2006">
    <mc:Choice Requires="x14">
      <controls>
        <mc:AlternateContent xmlns:mc="http://schemas.openxmlformats.org/markup-compatibility/2006">
          <mc:Choice Requires="x14">
            <control shapeId="28673" r:id="rId5" name="Check Box 1">
              <controlPr defaultSize="0" autoFill="0" autoLine="0" autoPict="0">
                <anchor moveWithCells="1">
                  <from>
                    <xdr:col>6</xdr:col>
                    <xdr:colOff>1228725</xdr:colOff>
                    <xdr:row>11</xdr:row>
                    <xdr:rowOff>295275</xdr:rowOff>
                  </from>
                  <to>
                    <xdr:col>7</xdr:col>
                    <xdr:colOff>66675</xdr:colOff>
                    <xdr:row>13</xdr:row>
                    <xdr:rowOff>104775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B00-000000000000}">
          <x14:formula1>
            <xm:f>Dropdowns!$A$16:$A$18</xm:f>
          </x14:formula1>
          <xm:sqref>D27 D25 D29 D31</xm:sqref>
        </x14:dataValidation>
      </x14:dataValidations>
    </ext>
  </extLs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92D050"/>
    <pageSetUpPr fitToPage="1"/>
  </sheetPr>
  <dimension ref="B1:AP180"/>
  <sheetViews>
    <sheetView showGridLines="0" showRowColHeaders="0" zoomScaleNormal="100" workbookViewId="0">
      <selection activeCell="D5" sqref="D5:E5"/>
    </sheetView>
  </sheetViews>
  <sheetFormatPr defaultColWidth="8.85546875" defaultRowHeight="15"/>
  <cols>
    <col min="1" max="1" width="1.42578125" customWidth="1"/>
    <col min="2" max="2" width="7.140625" customWidth="1"/>
    <col min="3" max="3" width="61.140625" customWidth="1"/>
    <col min="4" max="4" width="12.140625" customWidth="1"/>
    <col min="5" max="8" width="10.5703125" customWidth="1"/>
    <col min="9" max="9" width="8.42578125" bestFit="1" customWidth="1"/>
    <col min="10" max="10" width="12.42578125" customWidth="1"/>
    <col min="11" max="11" width="12.42578125" hidden="1" customWidth="1"/>
    <col min="12" max="12" width="8.85546875" hidden="1" customWidth="1"/>
    <col min="13" max="17" width="15.5703125" hidden="1" customWidth="1"/>
    <col min="18" max="18" width="11.85546875" hidden="1" customWidth="1"/>
    <col min="19" max="19" width="8.85546875" hidden="1" customWidth="1"/>
    <col min="20" max="20" width="13.140625" hidden="1" customWidth="1"/>
    <col min="21" max="21" width="14.42578125" hidden="1" customWidth="1"/>
    <col min="22" max="23" width="8.85546875" hidden="1" customWidth="1"/>
    <col min="24" max="24" width="13.140625" hidden="1" customWidth="1"/>
    <col min="25" max="25" width="14.42578125" hidden="1" customWidth="1"/>
    <col min="26" max="27" width="8.85546875" hidden="1" customWidth="1"/>
    <col min="28" max="28" width="13.140625" hidden="1" customWidth="1"/>
    <col min="29" max="29" width="14.42578125" hidden="1" customWidth="1"/>
    <col min="30" max="31" width="8.85546875" hidden="1" customWidth="1"/>
    <col min="32" max="32" width="13.140625" hidden="1" customWidth="1"/>
    <col min="33" max="33" width="14.42578125" hidden="1" customWidth="1"/>
    <col min="34" max="35" width="8.85546875" hidden="1" customWidth="1"/>
    <col min="36" max="36" width="19.5703125" hidden="1" customWidth="1"/>
    <col min="37" max="37" width="14.42578125" hidden="1" customWidth="1"/>
    <col min="38" max="39" width="8.85546875" hidden="1" customWidth="1"/>
    <col min="40" max="40" width="13.140625" hidden="1" customWidth="1"/>
    <col min="41" max="41" width="14.42578125" hidden="1" customWidth="1"/>
    <col min="42" max="42" width="8.85546875" hidden="1" customWidth="1"/>
  </cols>
  <sheetData>
    <row r="1" spans="2:42" ht="42.75" customHeight="1">
      <c r="C1" s="63" t="s">
        <v>995</v>
      </c>
    </row>
    <row r="2" spans="2:42" ht="30" customHeight="1">
      <c r="C2" s="426" t="s">
        <v>996</v>
      </c>
      <c r="D2" s="427"/>
      <c r="E2" s="427"/>
      <c r="F2" s="427"/>
      <c r="G2" s="427"/>
      <c r="H2" s="428"/>
      <c r="K2" s="512" t="s">
        <v>155</v>
      </c>
      <c r="L2" s="512"/>
      <c r="M2" s="512"/>
      <c r="N2" s="512"/>
      <c r="O2" s="512"/>
      <c r="P2" s="512"/>
      <c r="Q2" s="512"/>
      <c r="R2" s="512"/>
      <c r="S2" s="512"/>
      <c r="T2" s="512"/>
      <c r="U2" s="512"/>
      <c r="V2" s="512"/>
      <c r="W2" s="512"/>
      <c r="X2" s="512"/>
      <c r="Y2" s="512"/>
      <c r="Z2" s="512"/>
      <c r="AA2" s="512"/>
      <c r="AB2" s="512"/>
      <c r="AC2" s="512"/>
      <c r="AD2" s="512"/>
      <c r="AE2" s="512"/>
      <c r="AF2" s="512"/>
      <c r="AG2" s="512"/>
      <c r="AH2" s="512"/>
      <c r="AI2" s="512"/>
      <c r="AJ2" s="512"/>
      <c r="AK2" s="512"/>
      <c r="AL2" s="512"/>
      <c r="AM2" s="512"/>
      <c r="AN2" s="512"/>
      <c r="AO2" s="512"/>
      <c r="AP2" s="512"/>
    </row>
    <row r="3" spans="2:42" s="45" customFormat="1" ht="25.5" customHeight="1">
      <c r="B3" s="328"/>
      <c r="C3" s="311"/>
      <c r="D3" s="44"/>
      <c r="T3" s="471" t="s">
        <v>997</v>
      </c>
      <c r="U3" s="471"/>
      <c r="V3" s="471"/>
      <c r="X3" s="471" t="s">
        <v>998</v>
      </c>
      <c r="Y3" s="471"/>
      <c r="Z3" s="471"/>
      <c r="AB3" s="471" t="s">
        <v>999</v>
      </c>
      <c r="AC3" s="471"/>
      <c r="AD3" s="471"/>
      <c r="AF3" s="471" t="s">
        <v>1000</v>
      </c>
      <c r="AG3" s="471"/>
      <c r="AH3" s="471"/>
      <c r="AJ3" s="471" t="s">
        <v>1001</v>
      </c>
      <c r="AK3" s="471"/>
      <c r="AL3" s="471"/>
      <c r="AN3" s="471" t="s">
        <v>1002</v>
      </c>
      <c r="AO3" s="471"/>
      <c r="AP3" s="471"/>
    </row>
    <row r="4" spans="2:42" s="45" customFormat="1" ht="15" customHeight="1">
      <c r="C4" s="713" t="s">
        <v>156</v>
      </c>
      <c r="D4" s="714"/>
      <c r="E4" s="714"/>
      <c r="F4" s="714"/>
      <c r="G4" s="714"/>
      <c r="H4" s="715"/>
      <c r="K4" s="46" t="s">
        <v>157</v>
      </c>
      <c r="L4" s="46"/>
      <c r="M4" s="610" t="s">
        <v>158</v>
      </c>
      <c r="N4" s="610"/>
      <c r="O4" s="610"/>
      <c r="P4" s="610"/>
      <c r="Q4" s="610"/>
      <c r="R4" s="610"/>
      <c r="T4" s="353" t="s">
        <v>277</v>
      </c>
      <c r="U4" s="353" t="s">
        <v>278</v>
      </c>
      <c r="V4" s="353" t="s">
        <v>279</v>
      </c>
      <c r="X4" s="353" t="s">
        <v>277</v>
      </c>
      <c r="Y4" s="353" t="s">
        <v>278</v>
      </c>
      <c r="Z4" s="353" t="s">
        <v>279</v>
      </c>
      <c r="AB4" s="353" t="s">
        <v>277</v>
      </c>
      <c r="AC4" s="353" t="s">
        <v>278</v>
      </c>
      <c r="AD4" s="353" t="s">
        <v>279</v>
      </c>
      <c r="AF4" s="353" t="s">
        <v>277</v>
      </c>
      <c r="AG4" s="353" t="s">
        <v>278</v>
      </c>
      <c r="AH4" s="353" t="s">
        <v>279</v>
      </c>
      <c r="AJ4" s="353" t="s">
        <v>277</v>
      </c>
      <c r="AK4" s="353" t="s">
        <v>278</v>
      </c>
      <c r="AL4" s="353" t="s">
        <v>279</v>
      </c>
      <c r="AN4" s="353" t="s">
        <v>277</v>
      </c>
      <c r="AO4" s="353" t="s">
        <v>278</v>
      </c>
      <c r="AP4" s="353" t="s">
        <v>279</v>
      </c>
    </row>
    <row r="5" spans="2:42">
      <c r="B5" s="107">
        <v>1</v>
      </c>
      <c r="C5" s="351" t="s">
        <v>159</v>
      </c>
      <c r="D5" s="539"/>
      <c r="E5" s="539"/>
      <c r="F5" s="717"/>
      <c r="G5" s="718"/>
      <c r="H5" s="719"/>
      <c r="K5" s="49"/>
      <c r="L5" s="49"/>
      <c r="M5" s="82" t="s">
        <v>160</v>
      </c>
      <c r="N5" s="82"/>
      <c r="O5" s="82"/>
      <c r="P5" s="82"/>
      <c r="Q5" s="82"/>
      <c r="R5" s="49"/>
      <c r="T5" s="313">
        <f>IF(D5="",1,"0")</f>
        <v>1</v>
      </c>
      <c r="U5" s="313" t="s">
        <v>280</v>
      </c>
      <c r="V5" s="313" t="s">
        <v>281</v>
      </c>
      <c r="X5" s="313">
        <f>IF(D5="",1,"0")</f>
        <v>1</v>
      </c>
      <c r="Y5" s="313" t="s">
        <v>280</v>
      </c>
      <c r="Z5" s="313" t="s">
        <v>281</v>
      </c>
      <c r="AB5" s="313">
        <f>IF(D5="",1,"0")</f>
        <v>1</v>
      </c>
      <c r="AC5" s="313" t="s">
        <v>280</v>
      </c>
      <c r="AD5" s="313" t="s">
        <v>281</v>
      </c>
      <c r="AF5" s="313">
        <f>IF(D5="",1,"0")</f>
        <v>1</v>
      </c>
      <c r="AG5" s="313" t="s">
        <v>280</v>
      </c>
      <c r="AH5" s="313" t="s">
        <v>281</v>
      </c>
      <c r="AJ5" s="313">
        <f>IF(D5="",1,"0")</f>
        <v>1</v>
      </c>
      <c r="AK5" s="313" t="s">
        <v>280</v>
      </c>
      <c r="AL5" s="313" t="s">
        <v>281</v>
      </c>
      <c r="AN5" s="313">
        <f>IF(D5="",1,"0")</f>
        <v>1</v>
      </c>
      <c r="AO5" s="313" t="s">
        <v>280</v>
      </c>
      <c r="AP5" s="313" t="s">
        <v>281</v>
      </c>
    </row>
    <row r="6" spans="2:42" ht="39.950000000000003" customHeight="1">
      <c r="B6" s="313">
        <v>2</v>
      </c>
      <c r="C6" s="69" t="s">
        <v>161</v>
      </c>
      <c r="D6" s="505"/>
      <c r="E6" s="505"/>
      <c r="F6" s="505"/>
      <c r="G6" s="505"/>
      <c r="H6" s="505"/>
      <c r="I6" s="2"/>
      <c r="K6" s="46"/>
      <c r="L6" s="46"/>
      <c r="M6" s="46" t="s">
        <v>162</v>
      </c>
      <c r="N6" s="46"/>
      <c r="O6" s="49"/>
      <c r="P6" s="49"/>
      <c r="Q6" s="49"/>
      <c r="R6" s="49"/>
      <c r="T6" s="313">
        <f>IF(D6="",1,"0")</f>
        <v>1</v>
      </c>
      <c r="U6" s="313" t="s">
        <v>280</v>
      </c>
      <c r="V6" s="313" t="s">
        <v>281</v>
      </c>
      <c r="X6" s="313">
        <f>IF(D6="",1,"0")</f>
        <v>1</v>
      </c>
      <c r="Y6" s="313" t="s">
        <v>280</v>
      </c>
      <c r="Z6" s="313" t="s">
        <v>281</v>
      </c>
      <c r="AB6" s="313">
        <f>IF(D6="",1,"0")</f>
        <v>1</v>
      </c>
      <c r="AC6" s="313" t="s">
        <v>280</v>
      </c>
      <c r="AD6" s="313" t="s">
        <v>281</v>
      </c>
      <c r="AF6" s="313">
        <f>IF(D6="",1,"0")</f>
        <v>1</v>
      </c>
      <c r="AG6" s="313" t="s">
        <v>280</v>
      </c>
      <c r="AH6" s="313" t="s">
        <v>281</v>
      </c>
      <c r="AJ6" s="313">
        <f>IF(D6="",1,"0")</f>
        <v>1</v>
      </c>
      <c r="AK6" s="313" t="s">
        <v>280</v>
      </c>
      <c r="AL6" s="313" t="s">
        <v>281</v>
      </c>
      <c r="AN6" s="313">
        <f>IF(D6="",1,"0")</f>
        <v>1</v>
      </c>
      <c r="AO6" s="313" t="s">
        <v>280</v>
      </c>
      <c r="AP6" s="313" t="s">
        <v>281</v>
      </c>
    </row>
    <row r="7" spans="2:42" ht="15.75">
      <c r="B7" s="313">
        <v>3</v>
      </c>
      <c r="C7" s="69" t="s">
        <v>1003</v>
      </c>
      <c r="D7" s="716" t="s">
        <v>165</v>
      </c>
      <c r="E7" s="716"/>
      <c r="F7" s="716"/>
      <c r="G7" s="716"/>
      <c r="H7" s="716"/>
      <c r="K7" s="46"/>
      <c r="L7" s="46"/>
      <c r="M7" s="46" t="s">
        <v>1004</v>
      </c>
      <c r="N7" s="46"/>
      <c r="O7" s="49"/>
      <c r="P7" s="49"/>
      <c r="Q7" s="49"/>
      <c r="R7" s="49"/>
      <c r="T7" s="313">
        <f>IF(D7="Pick One",1,"0")</f>
        <v>1</v>
      </c>
      <c r="U7" s="313" t="s">
        <v>280</v>
      </c>
      <c r="V7" s="313" t="s">
        <v>287</v>
      </c>
      <c r="X7" s="313">
        <f>IF(D7="Pick One",1,"0")</f>
        <v>1</v>
      </c>
      <c r="Y7" s="313" t="s">
        <v>280</v>
      </c>
      <c r="Z7" s="313" t="s">
        <v>287</v>
      </c>
      <c r="AB7" s="313">
        <f>IF(D7="Pick One",1,"0")</f>
        <v>1</v>
      </c>
      <c r="AC7" s="313" t="s">
        <v>280</v>
      </c>
      <c r="AD7" s="313" t="s">
        <v>287</v>
      </c>
      <c r="AF7" s="313">
        <f>IF(D7="Pick One",1,"0")</f>
        <v>1</v>
      </c>
      <c r="AG7" s="313" t="s">
        <v>280</v>
      </c>
      <c r="AH7" s="313" t="s">
        <v>287</v>
      </c>
      <c r="AJ7" s="313">
        <f>IF(D7="Pick One",1,"0")</f>
        <v>1</v>
      </c>
      <c r="AK7" s="313" t="s">
        <v>280</v>
      </c>
      <c r="AL7" s="313" t="s">
        <v>287</v>
      </c>
      <c r="AN7" s="313">
        <f>IF(D7="Pick One",1,"0")</f>
        <v>1</v>
      </c>
      <c r="AO7" s="313" t="s">
        <v>280</v>
      </c>
      <c r="AP7" s="313" t="s">
        <v>287</v>
      </c>
    </row>
    <row r="8" spans="2:42" ht="15.6" customHeight="1">
      <c r="B8" s="52"/>
      <c r="K8" s="148"/>
      <c r="L8" s="50"/>
      <c r="M8" s="50"/>
      <c r="N8" s="50"/>
      <c r="O8" s="50"/>
      <c r="P8" s="50"/>
      <c r="Q8" s="50"/>
      <c r="R8" s="149"/>
      <c r="T8" s="313"/>
      <c r="U8" s="313"/>
      <c r="V8" s="313"/>
      <c r="X8" s="313"/>
      <c r="Y8" s="313"/>
      <c r="Z8" s="313"/>
      <c r="AB8" s="313"/>
      <c r="AC8" s="313"/>
      <c r="AD8" s="313"/>
      <c r="AF8" s="313"/>
      <c r="AG8" s="313"/>
      <c r="AH8" s="313"/>
      <c r="AJ8" s="313"/>
      <c r="AK8" s="313"/>
      <c r="AL8" s="313"/>
      <c r="AN8" s="313"/>
      <c r="AO8" s="313"/>
      <c r="AP8" s="313"/>
    </row>
    <row r="9" spans="2:42" ht="15.6" customHeight="1">
      <c r="B9" s="52"/>
      <c r="C9" s="692" t="s">
        <v>1005</v>
      </c>
      <c r="D9" s="692"/>
      <c r="E9" s="692"/>
      <c r="F9" s="692"/>
      <c r="G9" s="692"/>
      <c r="H9" s="692"/>
      <c r="K9" s="152"/>
      <c r="L9" s="45"/>
      <c r="M9" s="45"/>
      <c r="N9" s="45"/>
      <c r="O9" s="45"/>
      <c r="P9" s="45"/>
      <c r="Q9" s="45"/>
      <c r="R9" s="153"/>
      <c r="T9" s="313"/>
      <c r="U9" s="313"/>
      <c r="V9" s="313"/>
      <c r="X9" s="313"/>
      <c r="Y9" s="313"/>
      <c r="Z9" s="313"/>
      <c r="AB9" s="313"/>
      <c r="AC9" s="313"/>
      <c r="AD9" s="313"/>
      <c r="AF9" s="313"/>
      <c r="AG9" s="313"/>
      <c r="AH9" s="313"/>
      <c r="AJ9" s="313"/>
      <c r="AK9" s="313"/>
      <c r="AL9" s="313"/>
      <c r="AN9" s="313"/>
      <c r="AO9" s="313"/>
      <c r="AP9" s="313"/>
    </row>
    <row r="10" spans="2:42" ht="45">
      <c r="B10" s="52"/>
      <c r="C10" s="270" t="s">
        <v>1006</v>
      </c>
      <c r="D10" s="723" t="s">
        <v>1007</v>
      </c>
      <c r="E10" s="725" t="s">
        <v>1007</v>
      </c>
      <c r="F10" s="725" t="s">
        <v>1007</v>
      </c>
      <c r="G10" s="723" t="s">
        <v>1007</v>
      </c>
      <c r="H10" s="723" t="s">
        <v>1007</v>
      </c>
      <c r="K10" s="61" t="b">
        <v>0</v>
      </c>
      <c r="L10" s="46"/>
      <c r="M10" s="46" t="s">
        <v>1008</v>
      </c>
      <c r="N10" s="46"/>
      <c r="O10" s="46"/>
      <c r="P10" s="46"/>
      <c r="Q10" s="46"/>
      <c r="R10" s="46"/>
      <c r="T10" s="313" t="str">
        <f>IF(K10=TRUE,IF(AND(D13&lt;0.9,E13&lt;0.9,F13&lt;0.9,G13&lt;0.9,H13&lt;0.9,'Additional Information'!D94&lt;0.9,'Additional Information'!E94&lt;0.9,'Additional Information'!F94&lt;0.9,'Additional Information'!G94&lt;0.9,'Additional Information'!H94&lt;0.9),"eligible","not eligible"),IF(AND(D13&lt;0.9,E13&lt;0.9,F13&lt;0.9,G13&lt;0.9,H13&lt;0.9),"eligible", "not eligible"))</f>
        <v>eligible</v>
      </c>
      <c r="U10" s="313"/>
      <c r="V10" s="313"/>
      <c r="X10" s="313" t="str">
        <f>IF(D7="STP-SF: Transit Station Improvement","Use this","")</f>
        <v/>
      </c>
      <c r="Y10" s="313"/>
      <c r="Z10" s="313"/>
      <c r="AB10" s="313" t="str">
        <f>IF(D7="STP-SF: Transit Yard or Terminal Improvement","Use this","")</f>
        <v/>
      </c>
      <c r="AC10" s="313"/>
      <c r="AD10" s="313"/>
      <c r="AF10" s="313" t="str">
        <f>IF(D7="CMAQ: Facility improvement","Use this","")</f>
        <v/>
      </c>
      <c r="AG10" s="313"/>
      <c r="AH10" s="313"/>
      <c r="AJ10" s="313" t="str">
        <f>IF(D7="CMAQ: Service and Equipment","Use this","")</f>
        <v/>
      </c>
      <c r="AK10" s="313"/>
      <c r="AL10" s="313"/>
      <c r="AN10" s="313" t="str">
        <f>IF(D7="CMAQ: Access to Transit","Use this","")</f>
        <v/>
      </c>
      <c r="AO10" s="313"/>
      <c r="AP10" s="313"/>
    </row>
    <row r="11" spans="2:42" ht="15.75">
      <c r="B11" s="52"/>
      <c r="C11" s="271"/>
      <c r="D11" s="724"/>
      <c r="E11" s="726"/>
      <c r="F11" s="726"/>
      <c r="G11" s="724"/>
      <c r="H11" s="724"/>
      <c r="K11" s="61"/>
      <c r="L11" s="46"/>
      <c r="M11" s="46"/>
      <c r="N11" s="46"/>
      <c r="O11" s="46"/>
      <c r="P11" s="46"/>
      <c r="Q11" s="46"/>
      <c r="R11" s="46"/>
      <c r="T11" s="313"/>
      <c r="U11" s="313"/>
      <c r="V11" s="313"/>
      <c r="X11" s="313"/>
      <c r="Y11" s="313"/>
      <c r="Z11" s="313"/>
      <c r="AB11" s="313"/>
      <c r="AC11" s="313"/>
      <c r="AD11" s="313"/>
      <c r="AF11" s="313"/>
      <c r="AG11" s="313"/>
      <c r="AH11" s="313"/>
      <c r="AJ11" s="313"/>
      <c r="AK11" s="313"/>
      <c r="AL11" s="313"/>
      <c r="AN11" s="313"/>
      <c r="AO11" s="313"/>
      <c r="AP11" s="313"/>
    </row>
    <row r="12" spans="2:42" ht="15.75">
      <c r="B12" s="313">
        <v>4</v>
      </c>
      <c r="C12" s="58" t="s">
        <v>1009</v>
      </c>
      <c r="D12" s="333"/>
      <c r="E12" s="333"/>
      <c r="F12" s="333"/>
      <c r="G12" s="333"/>
      <c r="H12" s="333"/>
      <c r="K12" s="46"/>
      <c r="L12" s="46"/>
      <c r="M12" s="46" t="s">
        <v>1010</v>
      </c>
      <c r="N12" s="46" t="s">
        <v>1011</v>
      </c>
      <c r="O12" s="46" t="s">
        <v>1012</v>
      </c>
      <c r="P12" s="46" t="s">
        <v>1013</v>
      </c>
      <c r="Q12" s="46" t="s">
        <v>1014</v>
      </c>
      <c r="R12" s="49"/>
      <c r="T12" s="313">
        <f>IF(D12="",1,"0")</f>
        <v>1</v>
      </c>
      <c r="U12" s="313" t="s">
        <v>280</v>
      </c>
      <c r="V12" s="313" t="s">
        <v>281</v>
      </c>
      <c r="X12" s="313"/>
      <c r="Y12" s="313"/>
      <c r="Z12" s="313"/>
      <c r="AB12" s="313"/>
      <c r="AC12" s="313"/>
      <c r="AD12" s="313"/>
      <c r="AF12" s="313"/>
      <c r="AG12" s="313"/>
      <c r="AH12" s="313"/>
      <c r="AJ12" s="313">
        <f>IF(D12="",1,"0")</f>
        <v>1</v>
      </c>
      <c r="AK12" s="313" t="s">
        <v>280</v>
      </c>
      <c r="AL12" s="313" t="s">
        <v>281</v>
      </c>
      <c r="AN12" s="313"/>
      <c r="AO12" s="313"/>
      <c r="AP12" s="313"/>
    </row>
    <row r="13" spans="2:42" ht="15.75">
      <c r="B13" s="313">
        <v>5</v>
      </c>
      <c r="C13" s="362" t="s">
        <v>1015</v>
      </c>
      <c r="D13" s="250"/>
      <c r="E13" s="250"/>
      <c r="F13" s="250"/>
      <c r="G13" s="250"/>
      <c r="H13" s="250"/>
      <c r="K13" s="46"/>
      <c r="L13" s="46"/>
      <c r="M13" s="46" t="s">
        <v>1016</v>
      </c>
      <c r="N13" s="46" t="s">
        <v>1017</v>
      </c>
      <c r="O13" s="46" t="s">
        <v>1018</v>
      </c>
      <c r="P13" s="46" t="s">
        <v>1019</v>
      </c>
      <c r="Q13" s="46" t="s">
        <v>1020</v>
      </c>
      <c r="R13" s="49"/>
      <c r="T13" s="313">
        <f t="shared" ref="T13:T16" si="0">IF(D13="",1,"0")</f>
        <v>1</v>
      </c>
      <c r="U13" s="313" t="s">
        <v>280</v>
      </c>
      <c r="V13" s="313" t="s">
        <v>281</v>
      </c>
      <c r="X13" s="313"/>
      <c r="Y13" s="313"/>
      <c r="Z13" s="313"/>
      <c r="AB13" s="313"/>
      <c r="AC13" s="313"/>
      <c r="AD13" s="313"/>
      <c r="AF13" s="313"/>
      <c r="AG13" s="313"/>
      <c r="AH13" s="313"/>
      <c r="AJ13" s="313">
        <f>IF(D13="",1,"0")</f>
        <v>1</v>
      </c>
      <c r="AK13" s="313" t="s">
        <v>280</v>
      </c>
      <c r="AL13" s="313" t="s">
        <v>281</v>
      </c>
      <c r="AN13" s="313"/>
      <c r="AO13" s="313"/>
      <c r="AP13" s="313"/>
    </row>
    <row r="14" spans="2:42" ht="15.75">
      <c r="B14" s="313">
        <v>6</v>
      </c>
      <c r="C14" s="102" t="s">
        <v>1021</v>
      </c>
      <c r="D14" s="250"/>
      <c r="E14" s="250"/>
      <c r="F14" s="250"/>
      <c r="G14" s="250"/>
      <c r="H14" s="250"/>
      <c r="K14" s="46"/>
      <c r="L14" s="46"/>
      <c r="M14" s="46" t="s">
        <v>1022</v>
      </c>
      <c r="N14" s="46" t="s">
        <v>1023</v>
      </c>
      <c r="O14" s="46" t="s">
        <v>1024</v>
      </c>
      <c r="P14" s="46" t="s">
        <v>1025</v>
      </c>
      <c r="Q14" s="46" t="s">
        <v>1026</v>
      </c>
      <c r="R14" s="49"/>
      <c r="T14" s="313">
        <f t="shared" si="0"/>
        <v>1</v>
      </c>
      <c r="U14" s="313" t="s">
        <v>280</v>
      </c>
      <c r="V14" s="313" t="s">
        <v>281</v>
      </c>
      <c r="X14" s="313"/>
      <c r="Y14" s="313"/>
      <c r="Z14" s="313"/>
      <c r="AB14" s="313"/>
      <c r="AC14" s="313"/>
      <c r="AD14" s="313"/>
      <c r="AF14" s="313"/>
      <c r="AG14" s="313"/>
      <c r="AH14" s="313"/>
      <c r="AJ14" s="313">
        <f>IF(D14="",1,"0")</f>
        <v>1</v>
      </c>
      <c r="AK14" s="313" t="s">
        <v>280</v>
      </c>
      <c r="AL14" s="313" t="s">
        <v>281</v>
      </c>
      <c r="AN14" s="313"/>
      <c r="AO14" s="313"/>
      <c r="AP14" s="313"/>
    </row>
    <row r="15" spans="2:42" ht="15.75">
      <c r="B15" s="313">
        <v>7</v>
      </c>
      <c r="C15" s="102" t="s">
        <v>1027</v>
      </c>
      <c r="D15" s="250"/>
      <c r="E15" s="250"/>
      <c r="F15" s="250"/>
      <c r="G15" s="250"/>
      <c r="H15" s="250"/>
      <c r="K15" s="46"/>
      <c r="L15" s="46"/>
      <c r="M15" s="46" t="s">
        <v>1028</v>
      </c>
      <c r="N15" s="46" t="s">
        <v>1029</v>
      </c>
      <c r="O15" s="46" t="s">
        <v>1030</v>
      </c>
      <c r="P15" s="46" t="s">
        <v>1031</v>
      </c>
      <c r="Q15" s="46" t="s">
        <v>1032</v>
      </c>
      <c r="R15" s="49"/>
      <c r="T15" s="313">
        <f t="shared" si="0"/>
        <v>1</v>
      </c>
      <c r="U15" s="313" t="s">
        <v>280</v>
      </c>
      <c r="V15" s="313" t="s">
        <v>281</v>
      </c>
      <c r="X15" s="313"/>
      <c r="Y15" s="313"/>
      <c r="Z15" s="313"/>
      <c r="AB15" s="313"/>
      <c r="AC15" s="313"/>
      <c r="AD15" s="313"/>
      <c r="AF15" s="313"/>
      <c r="AG15" s="313"/>
      <c r="AH15" s="313"/>
      <c r="AJ15" s="313">
        <f>IF(D15="",1,"0")</f>
        <v>1</v>
      </c>
      <c r="AK15" s="313" t="s">
        <v>280</v>
      </c>
      <c r="AL15" s="313" t="s">
        <v>281</v>
      </c>
      <c r="AN15" s="313"/>
      <c r="AO15" s="313"/>
      <c r="AP15" s="313"/>
    </row>
    <row r="16" spans="2:42" ht="15.75">
      <c r="B16" s="313">
        <v>8</v>
      </c>
      <c r="C16" s="102" t="s">
        <v>1033</v>
      </c>
      <c r="D16" s="333"/>
      <c r="E16" s="333"/>
      <c r="F16" s="333"/>
      <c r="G16" s="333"/>
      <c r="H16" s="333"/>
      <c r="K16" s="46"/>
      <c r="L16" s="46"/>
      <c r="M16" s="46" t="s">
        <v>1034</v>
      </c>
      <c r="N16" s="46" t="s">
        <v>1035</v>
      </c>
      <c r="O16" s="46" t="s">
        <v>1036</v>
      </c>
      <c r="P16" s="46" t="s">
        <v>1037</v>
      </c>
      <c r="Q16" s="46" t="s">
        <v>1038</v>
      </c>
      <c r="R16" s="49"/>
      <c r="T16" s="313">
        <f t="shared" si="0"/>
        <v>1</v>
      </c>
      <c r="U16" s="313" t="s">
        <v>280</v>
      </c>
      <c r="V16" s="313" t="s">
        <v>281</v>
      </c>
      <c r="X16" s="313"/>
      <c r="Y16" s="313"/>
      <c r="Z16" s="313"/>
      <c r="AB16" s="313"/>
      <c r="AC16" s="313"/>
      <c r="AD16" s="313"/>
      <c r="AF16" s="313"/>
      <c r="AG16" s="313"/>
      <c r="AH16" s="313"/>
      <c r="AJ16" s="313">
        <f>IF(D16="",1,"0")</f>
        <v>1</v>
      </c>
      <c r="AK16" s="313" t="s">
        <v>280</v>
      </c>
      <c r="AL16" s="313" t="s">
        <v>281</v>
      </c>
      <c r="AN16" s="313"/>
      <c r="AO16" s="313"/>
      <c r="AP16" s="313"/>
    </row>
    <row r="17" spans="2:42" ht="15.6" customHeight="1">
      <c r="B17" s="52"/>
      <c r="C17" s="75"/>
      <c r="D17" s="75"/>
      <c r="E17" s="75"/>
      <c r="K17" s="467"/>
      <c r="L17" s="468"/>
      <c r="M17" s="468"/>
      <c r="N17" s="468"/>
      <c r="O17" s="468"/>
      <c r="P17" s="468"/>
      <c r="Q17" s="468"/>
      <c r="R17" s="469"/>
      <c r="T17" s="313"/>
      <c r="U17" s="313"/>
      <c r="V17" s="313"/>
      <c r="X17" s="313"/>
      <c r="Y17" s="313"/>
      <c r="Z17" s="313"/>
      <c r="AB17" s="313"/>
      <c r="AC17" s="313"/>
      <c r="AD17" s="313"/>
      <c r="AF17" s="313"/>
      <c r="AG17" s="313"/>
      <c r="AH17" s="313"/>
      <c r="AJ17" s="313"/>
      <c r="AK17" s="313"/>
      <c r="AL17" s="313"/>
      <c r="AN17" s="313"/>
      <c r="AO17" s="313"/>
      <c r="AP17" s="313"/>
    </row>
    <row r="18" spans="2:42" ht="15.6" customHeight="1">
      <c r="B18" s="52"/>
      <c r="C18" s="587" t="s">
        <v>1039</v>
      </c>
      <c r="D18" s="587"/>
      <c r="E18" s="587"/>
      <c r="F18" s="587"/>
      <c r="G18" s="587"/>
      <c r="H18" s="587"/>
      <c r="K18" s="470"/>
      <c r="L18" s="471"/>
      <c r="M18" s="471"/>
      <c r="N18" s="471"/>
      <c r="O18" s="471"/>
      <c r="P18" s="471"/>
      <c r="Q18" s="471"/>
      <c r="R18" s="472"/>
      <c r="T18" s="313"/>
      <c r="U18" s="313"/>
      <c r="V18" s="313"/>
      <c r="X18" s="313"/>
      <c r="Y18" s="313"/>
      <c r="Z18" s="313"/>
      <c r="AB18" s="313"/>
      <c r="AC18" s="313"/>
      <c r="AD18" s="313"/>
      <c r="AF18" s="313"/>
      <c r="AG18" s="313"/>
      <c r="AH18" s="313"/>
      <c r="AJ18" s="313"/>
      <c r="AK18" s="313"/>
      <c r="AL18" s="313"/>
      <c r="AN18" s="313"/>
      <c r="AO18" s="313"/>
      <c r="AP18" s="313"/>
    </row>
    <row r="19" spans="2:42" ht="15.75">
      <c r="B19" s="313">
        <v>9</v>
      </c>
      <c r="C19" s="102" t="s">
        <v>1040</v>
      </c>
      <c r="D19" s="25"/>
      <c r="E19" s="720"/>
      <c r="F19" s="721"/>
      <c r="G19" s="721"/>
      <c r="H19" s="722"/>
      <c r="K19" s="46"/>
      <c r="L19" s="46"/>
      <c r="M19" s="46" t="s">
        <v>1041</v>
      </c>
      <c r="N19" s="46"/>
      <c r="O19" s="49"/>
      <c r="P19" s="49"/>
      <c r="Q19" s="49"/>
      <c r="R19" s="49"/>
      <c r="T19" s="313"/>
      <c r="U19" s="313"/>
      <c r="V19" s="313"/>
      <c r="X19" s="313"/>
      <c r="Y19" s="313"/>
      <c r="Z19" s="313"/>
      <c r="AB19" s="313"/>
      <c r="AC19" s="313"/>
      <c r="AD19" s="313"/>
      <c r="AF19" s="313">
        <f>IF(D19="",1,"0")</f>
        <v>1</v>
      </c>
      <c r="AG19" s="313" t="s">
        <v>280</v>
      </c>
      <c r="AH19" s="313" t="s">
        <v>281</v>
      </c>
      <c r="AJ19" s="313">
        <f>IF(D19="",1,"0")</f>
        <v>1</v>
      </c>
      <c r="AK19" s="313" t="s">
        <v>280</v>
      </c>
      <c r="AL19" s="313" t="s">
        <v>281</v>
      </c>
      <c r="AN19" s="313">
        <f>IF(D19="",1,"0")</f>
        <v>1</v>
      </c>
      <c r="AO19" s="313" t="s">
        <v>280</v>
      </c>
      <c r="AP19" s="313" t="s">
        <v>281</v>
      </c>
    </row>
    <row r="20" spans="2:42" ht="15.75">
      <c r="B20" s="313">
        <v>10</v>
      </c>
      <c r="C20" s="102" t="s">
        <v>1042</v>
      </c>
      <c r="D20" s="25"/>
      <c r="E20" s="720"/>
      <c r="F20" s="721"/>
      <c r="G20" s="721"/>
      <c r="H20" s="722"/>
      <c r="K20" s="46"/>
      <c r="L20" s="46"/>
      <c r="M20" s="46" t="s">
        <v>1043</v>
      </c>
      <c r="N20" s="46"/>
      <c r="O20" s="49"/>
      <c r="P20" s="49"/>
      <c r="Q20" s="49"/>
      <c r="R20" s="49"/>
      <c r="T20" s="313"/>
      <c r="U20" s="313"/>
      <c r="V20" s="313"/>
      <c r="X20" s="313"/>
      <c r="Y20" s="313"/>
      <c r="Z20" s="313"/>
      <c r="AB20" s="313"/>
      <c r="AC20" s="313"/>
      <c r="AD20" s="313"/>
      <c r="AF20" s="313">
        <f t="shared" ref="AF20:AF23" si="1">IF(D20="",1,"0")</f>
        <v>1</v>
      </c>
      <c r="AG20" s="313" t="s">
        <v>280</v>
      </c>
      <c r="AH20" s="313" t="s">
        <v>281</v>
      </c>
      <c r="AJ20" s="313">
        <f>IF(D20="",1,"0")</f>
        <v>1</v>
      </c>
      <c r="AK20" s="313" t="s">
        <v>280</v>
      </c>
      <c r="AL20" s="313" t="s">
        <v>281</v>
      </c>
      <c r="AN20" s="313">
        <f t="shared" ref="AN20:AN23" si="2">IF(D20="",1,"0")</f>
        <v>1</v>
      </c>
      <c r="AO20" s="313" t="s">
        <v>280</v>
      </c>
      <c r="AP20" s="313" t="s">
        <v>281</v>
      </c>
    </row>
    <row r="21" spans="2:42" ht="15.75">
      <c r="B21" s="313">
        <v>11</v>
      </c>
      <c r="C21" s="102" t="s">
        <v>1044</v>
      </c>
      <c r="D21" s="25"/>
      <c r="E21" s="720"/>
      <c r="F21" s="721"/>
      <c r="G21" s="721"/>
      <c r="H21" s="722"/>
      <c r="K21" s="46"/>
      <c r="L21" s="46"/>
      <c r="M21" s="46" t="s">
        <v>1045</v>
      </c>
      <c r="N21" s="46"/>
      <c r="O21" s="49"/>
      <c r="P21" s="49"/>
      <c r="Q21" s="49"/>
      <c r="R21" s="49"/>
      <c r="T21" s="313"/>
      <c r="U21" s="313"/>
      <c r="V21" s="313"/>
      <c r="X21" s="313"/>
      <c r="Y21" s="313"/>
      <c r="Z21" s="313"/>
      <c r="AB21" s="313"/>
      <c r="AC21" s="313"/>
      <c r="AD21" s="313"/>
      <c r="AF21" s="313">
        <f t="shared" si="1"/>
        <v>1</v>
      </c>
      <c r="AG21" s="313" t="s">
        <v>280</v>
      </c>
      <c r="AH21" s="313" t="s">
        <v>281</v>
      </c>
      <c r="AJ21" s="313">
        <f>IF(D21="",1,"0")</f>
        <v>1</v>
      </c>
      <c r="AK21" s="313" t="s">
        <v>280</v>
      </c>
      <c r="AL21" s="313" t="s">
        <v>281</v>
      </c>
      <c r="AN21" s="313">
        <f t="shared" si="2"/>
        <v>1</v>
      </c>
      <c r="AO21" s="313" t="s">
        <v>280</v>
      </c>
      <c r="AP21" s="313" t="s">
        <v>281</v>
      </c>
    </row>
    <row r="22" spans="2:42" ht="15.75">
      <c r="B22" s="313">
        <v>12</v>
      </c>
      <c r="C22" s="102" t="s">
        <v>1046</v>
      </c>
      <c r="D22" s="25"/>
      <c r="E22" s="720"/>
      <c r="F22" s="721"/>
      <c r="G22" s="721"/>
      <c r="H22" s="722"/>
      <c r="K22" s="46"/>
      <c r="L22" s="46"/>
      <c r="M22" s="46" t="s">
        <v>1047</v>
      </c>
      <c r="N22" s="46"/>
      <c r="O22" s="49"/>
      <c r="P22" s="49"/>
      <c r="Q22" s="49"/>
      <c r="R22" s="49"/>
      <c r="T22" s="313"/>
      <c r="U22" s="313"/>
      <c r="V22" s="313"/>
      <c r="X22" s="313"/>
      <c r="Y22" s="313"/>
      <c r="Z22" s="313"/>
      <c r="AB22" s="313"/>
      <c r="AC22" s="313"/>
      <c r="AD22" s="313"/>
      <c r="AF22" s="313">
        <f t="shared" si="1"/>
        <v>1</v>
      </c>
      <c r="AG22" s="313" t="s">
        <v>280</v>
      </c>
      <c r="AH22" s="313" t="s">
        <v>281</v>
      </c>
      <c r="AJ22" s="313">
        <f>IF(D22="",1,"0")</f>
        <v>1</v>
      </c>
      <c r="AK22" s="313" t="s">
        <v>280</v>
      </c>
      <c r="AL22" s="313" t="s">
        <v>281</v>
      </c>
      <c r="AN22" s="313">
        <f t="shared" si="2"/>
        <v>1</v>
      </c>
      <c r="AO22" s="313" t="s">
        <v>280</v>
      </c>
      <c r="AP22" s="313" t="s">
        <v>281</v>
      </c>
    </row>
    <row r="23" spans="2:42" ht="67.5" customHeight="1">
      <c r="B23" s="313">
        <v>13</v>
      </c>
      <c r="C23" s="349" t="s">
        <v>1048</v>
      </c>
      <c r="D23" s="505"/>
      <c r="E23" s="505"/>
      <c r="F23" s="505"/>
      <c r="G23" s="505"/>
      <c r="H23" s="505"/>
      <c r="K23" s="46"/>
      <c r="L23" s="46"/>
      <c r="M23" s="46" t="s">
        <v>1049</v>
      </c>
      <c r="N23" s="46"/>
      <c r="O23" s="49"/>
      <c r="P23" s="49"/>
      <c r="Q23" s="49"/>
      <c r="R23" s="49"/>
      <c r="T23" s="313"/>
      <c r="U23" s="313"/>
      <c r="V23" s="313"/>
      <c r="X23" s="313"/>
      <c r="Y23" s="313"/>
      <c r="Z23" s="313"/>
      <c r="AB23" s="313"/>
      <c r="AC23" s="313"/>
      <c r="AD23" s="313"/>
      <c r="AF23" s="313">
        <f t="shared" si="1"/>
        <v>1</v>
      </c>
      <c r="AG23" s="313" t="s">
        <v>280</v>
      </c>
      <c r="AH23" s="313" t="s">
        <v>281</v>
      </c>
      <c r="AJ23" s="313">
        <f>IF(D23="",1,"0")</f>
        <v>1</v>
      </c>
      <c r="AK23" s="313" t="s">
        <v>280</v>
      </c>
      <c r="AL23" s="313" t="s">
        <v>281</v>
      </c>
      <c r="AN23" s="313">
        <f t="shared" si="2"/>
        <v>1</v>
      </c>
      <c r="AO23" s="313" t="s">
        <v>280</v>
      </c>
      <c r="AP23" s="313" t="s">
        <v>281</v>
      </c>
    </row>
    <row r="24" spans="2:42" ht="15.6" customHeight="1">
      <c r="B24" s="52"/>
      <c r="K24" s="467"/>
      <c r="L24" s="468"/>
      <c r="M24" s="468"/>
      <c r="N24" s="468"/>
      <c r="O24" s="468"/>
      <c r="P24" s="468"/>
      <c r="Q24" s="468"/>
      <c r="R24" s="469"/>
      <c r="T24" s="313"/>
      <c r="U24" s="313"/>
      <c r="V24" s="313"/>
      <c r="X24" s="313"/>
      <c r="Y24" s="313"/>
      <c r="Z24" s="313"/>
      <c r="AB24" s="313"/>
      <c r="AC24" s="313"/>
      <c r="AD24" s="313"/>
      <c r="AF24" s="313"/>
      <c r="AG24" s="313"/>
      <c r="AH24" s="313"/>
      <c r="AJ24" s="313"/>
      <c r="AK24" s="313"/>
      <c r="AL24" s="313"/>
      <c r="AN24" s="313"/>
      <c r="AO24" s="313"/>
      <c r="AP24" s="313"/>
    </row>
    <row r="25" spans="2:42" ht="15.6" customHeight="1">
      <c r="B25" s="109"/>
      <c r="C25" s="727" t="s">
        <v>1050</v>
      </c>
      <c r="D25" s="727"/>
      <c r="E25" s="727"/>
      <c r="F25" s="727"/>
      <c r="G25" s="727"/>
      <c r="H25" s="727"/>
      <c r="K25" s="470"/>
      <c r="L25" s="471"/>
      <c r="M25" s="471"/>
      <c r="N25" s="471"/>
      <c r="O25" s="471"/>
      <c r="P25" s="471"/>
      <c r="Q25" s="471"/>
      <c r="R25" s="472"/>
      <c r="T25" s="313"/>
      <c r="U25" s="313"/>
      <c r="V25" s="313"/>
      <c r="X25" s="313"/>
      <c r="Y25" s="313"/>
      <c r="Z25" s="313"/>
      <c r="AB25" s="313"/>
      <c r="AC25" s="313"/>
      <c r="AD25" s="313"/>
      <c r="AF25" s="313"/>
      <c r="AG25" s="313"/>
      <c r="AH25" s="313"/>
      <c r="AJ25" s="313"/>
      <c r="AK25" s="313"/>
      <c r="AL25" s="313"/>
      <c r="AN25" s="313"/>
      <c r="AO25" s="313"/>
      <c r="AP25" s="313"/>
    </row>
    <row r="26" spans="2:42" ht="15.75">
      <c r="B26" s="313">
        <v>14</v>
      </c>
      <c r="C26" s="69" t="s">
        <v>1051</v>
      </c>
      <c r="D26" s="25"/>
      <c r="E26" s="486"/>
      <c r="F26" s="486"/>
      <c r="G26" s="486"/>
      <c r="H26" s="486"/>
      <c r="K26" s="46"/>
      <c r="L26" s="46"/>
      <c r="M26" s="46" t="s">
        <v>1052</v>
      </c>
      <c r="N26" s="46"/>
      <c r="O26" s="49"/>
      <c r="P26" s="49"/>
      <c r="Q26" s="49"/>
      <c r="R26" s="49"/>
      <c r="T26" s="313"/>
      <c r="U26" s="313"/>
      <c r="V26" s="313"/>
      <c r="X26" s="313"/>
      <c r="Y26" s="313"/>
      <c r="Z26" s="313"/>
      <c r="AB26" s="313"/>
      <c r="AC26" s="313"/>
      <c r="AD26" s="313"/>
      <c r="AF26" s="313">
        <f t="shared" ref="AF26:AF27" si="3">IF(D26="",1,"0")</f>
        <v>1</v>
      </c>
      <c r="AG26" s="313" t="s">
        <v>311</v>
      </c>
      <c r="AH26" s="313" t="s">
        <v>281</v>
      </c>
      <c r="AJ26" s="313">
        <f>IF(D26="",1,"0")</f>
        <v>1</v>
      </c>
      <c r="AK26" s="313" t="s">
        <v>280</v>
      </c>
      <c r="AL26" s="313" t="s">
        <v>281</v>
      </c>
      <c r="AN26" s="313">
        <f t="shared" ref="AN26:AN27" si="4">IF(D26="",1,"0")</f>
        <v>1</v>
      </c>
      <c r="AO26" s="313" t="s">
        <v>311</v>
      </c>
      <c r="AP26" s="313" t="s">
        <v>281</v>
      </c>
    </row>
    <row r="27" spans="2:42" ht="15.75">
      <c r="B27" s="313">
        <v>15</v>
      </c>
      <c r="C27" s="69" t="s">
        <v>1053</v>
      </c>
      <c r="D27" s="25"/>
      <c r="E27" s="486"/>
      <c r="F27" s="486"/>
      <c r="G27" s="486"/>
      <c r="H27" s="486"/>
      <c r="K27" s="46"/>
      <c r="L27" s="46"/>
      <c r="M27" s="46" t="s">
        <v>1054</v>
      </c>
      <c r="N27" s="46"/>
      <c r="O27" s="49"/>
      <c r="P27" s="49"/>
      <c r="Q27" s="49"/>
      <c r="R27" s="49"/>
      <c r="T27" s="313"/>
      <c r="U27" s="313"/>
      <c r="V27" s="313"/>
      <c r="X27" s="313"/>
      <c r="Y27" s="313"/>
      <c r="Z27" s="313"/>
      <c r="AB27" s="313"/>
      <c r="AC27" s="313"/>
      <c r="AD27" s="313"/>
      <c r="AF27" s="313">
        <f t="shared" si="3"/>
        <v>1</v>
      </c>
      <c r="AG27" s="313" t="s">
        <v>311</v>
      </c>
      <c r="AH27" s="313" t="s">
        <v>281</v>
      </c>
      <c r="AJ27" s="313">
        <f>IF(D27="",1,"0")</f>
        <v>1</v>
      </c>
      <c r="AK27" s="313" t="s">
        <v>280</v>
      </c>
      <c r="AL27" s="313" t="s">
        <v>281</v>
      </c>
      <c r="AN27" s="313">
        <f t="shared" si="4"/>
        <v>1</v>
      </c>
      <c r="AO27" s="313" t="s">
        <v>311</v>
      </c>
      <c r="AP27" s="313" t="s">
        <v>281</v>
      </c>
    </row>
    <row r="28" spans="2:42" ht="15.6" customHeight="1">
      <c r="B28" s="52"/>
      <c r="C28" s="75"/>
      <c r="D28" s="75"/>
      <c r="E28" s="75"/>
      <c r="K28" s="467"/>
      <c r="L28" s="468"/>
      <c r="M28" s="468"/>
      <c r="N28" s="468"/>
      <c r="O28" s="468"/>
      <c r="P28" s="468"/>
      <c r="Q28" s="468"/>
      <c r="R28" s="469"/>
      <c r="T28" s="313"/>
      <c r="U28" s="313"/>
      <c r="V28" s="313"/>
      <c r="X28" s="313"/>
      <c r="Y28" s="313"/>
      <c r="Z28" s="313"/>
      <c r="AB28" s="313"/>
      <c r="AC28" s="313"/>
      <c r="AD28" s="313"/>
      <c r="AF28" s="313"/>
      <c r="AG28" s="313"/>
      <c r="AH28" s="313"/>
      <c r="AJ28" s="313"/>
      <c r="AK28" s="313"/>
      <c r="AL28" s="313"/>
      <c r="AN28" s="313"/>
      <c r="AO28" s="313"/>
      <c r="AP28" s="313"/>
    </row>
    <row r="29" spans="2:42" ht="15.6" customHeight="1">
      <c r="B29" s="52"/>
      <c r="C29" s="587" t="s">
        <v>1055</v>
      </c>
      <c r="D29" s="587"/>
      <c r="E29" s="587"/>
      <c r="F29" s="587"/>
      <c r="G29" s="587"/>
      <c r="H29" s="587"/>
      <c r="K29" s="492"/>
      <c r="L29" s="493"/>
      <c r="M29" s="493"/>
      <c r="N29" s="493"/>
      <c r="O29" s="493"/>
      <c r="P29" s="493"/>
      <c r="Q29" s="493"/>
      <c r="R29" s="494"/>
      <c r="T29" s="313"/>
      <c r="U29" s="313"/>
      <c r="V29" s="313"/>
      <c r="X29" s="313"/>
      <c r="Y29" s="313"/>
      <c r="Z29" s="313"/>
      <c r="AB29" s="313"/>
      <c r="AC29" s="313"/>
      <c r="AD29" s="313"/>
      <c r="AF29" s="313"/>
      <c r="AG29" s="313"/>
      <c r="AH29" s="313"/>
      <c r="AJ29" s="313"/>
      <c r="AK29" s="313"/>
      <c r="AL29" s="313"/>
      <c r="AN29" s="313"/>
      <c r="AO29" s="313"/>
      <c r="AP29" s="313"/>
    </row>
    <row r="30" spans="2:42" ht="15.6" customHeight="1">
      <c r="B30" s="399">
        <v>16</v>
      </c>
      <c r="C30" s="534" t="s">
        <v>1056</v>
      </c>
      <c r="D30" s="534"/>
      <c r="E30" s="534"/>
      <c r="F30" s="534"/>
      <c r="G30" s="534"/>
      <c r="H30" s="534"/>
      <c r="K30" s="470"/>
      <c r="L30" s="471"/>
      <c r="M30" s="471"/>
      <c r="N30" s="471"/>
      <c r="O30" s="471"/>
      <c r="P30" s="471"/>
      <c r="Q30" s="471"/>
      <c r="R30" s="472"/>
      <c r="T30" s="313"/>
      <c r="U30" s="313"/>
      <c r="V30" s="313"/>
      <c r="X30" s="313"/>
      <c r="Y30" s="313"/>
      <c r="Z30" s="313"/>
      <c r="AB30" s="313"/>
      <c r="AC30" s="313"/>
      <c r="AD30" s="313"/>
      <c r="AF30" s="313"/>
      <c r="AG30" s="313"/>
      <c r="AH30" s="313"/>
      <c r="AJ30" s="313"/>
      <c r="AK30" s="313"/>
      <c r="AL30" s="313"/>
      <c r="AN30" s="313"/>
      <c r="AO30" s="313"/>
      <c r="AP30" s="313"/>
    </row>
    <row r="31" spans="2:42" ht="15.75">
      <c r="B31" s="399"/>
      <c r="C31" s="108" t="s">
        <v>1057</v>
      </c>
      <c r="D31" s="27"/>
      <c r="E31" s="588"/>
      <c r="F31" s="589"/>
      <c r="G31" s="589"/>
      <c r="H31" s="590"/>
      <c r="K31" s="15" t="b">
        <v>0</v>
      </c>
      <c r="L31" s="46"/>
      <c r="M31" s="46" t="s">
        <v>1058</v>
      </c>
      <c r="N31" s="46"/>
      <c r="O31" s="49"/>
      <c r="P31" s="49"/>
      <c r="Q31" s="49"/>
      <c r="R31" s="49"/>
      <c r="T31" s="313"/>
      <c r="U31" s="313"/>
      <c r="V31" s="313"/>
      <c r="X31" s="313"/>
      <c r="Y31" s="313"/>
      <c r="Z31" s="313"/>
      <c r="AB31" s="313"/>
      <c r="AC31" s="313"/>
      <c r="AD31" s="313"/>
      <c r="AF31" s="313"/>
      <c r="AG31" s="313"/>
      <c r="AH31" s="313"/>
      <c r="AJ31" s="313">
        <f>COUNTIF(K31:K37,TRUE)</f>
        <v>0</v>
      </c>
      <c r="AK31" s="334" t="s">
        <v>1059</v>
      </c>
      <c r="AL31" s="313"/>
      <c r="AN31" s="313"/>
      <c r="AO31" s="313"/>
      <c r="AP31" s="313"/>
    </row>
    <row r="32" spans="2:42" ht="15" customHeight="1">
      <c r="B32" s="399"/>
      <c r="C32" s="108" t="s">
        <v>1060</v>
      </c>
      <c r="D32" s="28"/>
      <c r="E32" s="591"/>
      <c r="F32" s="592"/>
      <c r="G32" s="592"/>
      <c r="H32" s="593"/>
      <c r="K32" s="15" t="b">
        <v>0</v>
      </c>
      <c r="L32" s="46"/>
      <c r="M32" s="46" t="s">
        <v>1061</v>
      </c>
      <c r="N32" s="46"/>
      <c r="O32" s="49"/>
      <c r="P32" s="49"/>
      <c r="Q32" s="49"/>
      <c r="R32" s="49"/>
      <c r="T32" s="313"/>
      <c r="U32" s="313"/>
      <c r="V32" s="313"/>
      <c r="X32" s="313"/>
      <c r="Y32" s="313"/>
      <c r="Z32" s="313"/>
      <c r="AB32" s="313"/>
      <c r="AC32" s="313"/>
      <c r="AD32" s="313"/>
      <c r="AF32" s="313"/>
      <c r="AG32" s="313"/>
      <c r="AH32" s="313"/>
      <c r="AJ32" s="313"/>
      <c r="AK32" s="313"/>
      <c r="AL32" s="313"/>
      <c r="AN32" s="313"/>
      <c r="AO32" s="313"/>
      <c r="AP32" s="313"/>
    </row>
    <row r="33" spans="2:42" ht="15.75">
      <c r="B33" s="399"/>
      <c r="C33" s="108" t="s">
        <v>1062</v>
      </c>
      <c r="D33" s="28"/>
      <c r="E33" s="591"/>
      <c r="F33" s="592"/>
      <c r="G33" s="592"/>
      <c r="H33" s="593"/>
      <c r="K33" s="15" t="b">
        <v>0</v>
      </c>
      <c r="L33" s="46"/>
      <c r="M33" s="46" t="s">
        <v>1063</v>
      </c>
      <c r="N33" s="46"/>
      <c r="O33" s="49"/>
      <c r="P33" s="49"/>
      <c r="Q33" s="49"/>
      <c r="R33" s="49"/>
      <c r="T33" s="313"/>
      <c r="U33" s="313"/>
      <c r="V33" s="313"/>
      <c r="X33" s="313"/>
      <c r="Y33" s="313"/>
      <c r="Z33" s="313"/>
      <c r="AB33" s="313"/>
      <c r="AC33" s="313"/>
      <c r="AD33" s="313"/>
      <c r="AF33" s="313"/>
      <c r="AG33" s="313"/>
      <c r="AH33" s="313"/>
      <c r="AJ33" s="313"/>
      <c r="AK33" s="313"/>
      <c r="AL33" s="313"/>
      <c r="AN33" s="313"/>
      <c r="AO33" s="313"/>
      <c r="AP33" s="313"/>
    </row>
    <row r="34" spans="2:42" ht="15.75">
      <c r="B34" s="399"/>
      <c r="C34" s="108" t="s">
        <v>1064</v>
      </c>
      <c r="D34" s="28"/>
      <c r="E34" s="591"/>
      <c r="F34" s="592"/>
      <c r="G34" s="592"/>
      <c r="H34" s="593"/>
      <c r="K34" s="15" t="b">
        <v>0</v>
      </c>
      <c r="L34" s="46"/>
      <c r="M34" s="46" t="s">
        <v>1065</v>
      </c>
      <c r="N34" s="46"/>
      <c r="O34" s="49"/>
      <c r="P34" s="49"/>
      <c r="Q34" s="49"/>
      <c r="R34" s="49"/>
      <c r="T34" s="313"/>
      <c r="U34" s="313"/>
      <c r="V34" s="313"/>
      <c r="X34" s="313"/>
      <c r="Y34" s="313"/>
      <c r="Z34" s="313"/>
      <c r="AB34" s="313"/>
      <c r="AC34" s="313"/>
      <c r="AD34" s="313"/>
      <c r="AF34" s="313"/>
      <c r="AG34" s="313"/>
      <c r="AH34" s="313"/>
      <c r="AJ34" s="313"/>
      <c r="AK34" s="313"/>
      <c r="AL34" s="313"/>
      <c r="AN34" s="313"/>
      <c r="AO34" s="313"/>
      <c r="AP34" s="313"/>
    </row>
    <row r="35" spans="2:42" ht="15.75">
      <c r="B35" s="399"/>
      <c r="C35" s="108" t="s">
        <v>1066</v>
      </c>
      <c r="D35" s="28"/>
      <c r="E35" s="591"/>
      <c r="F35" s="592"/>
      <c r="G35" s="592"/>
      <c r="H35" s="593"/>
      <c r="K35" s="15" t="b">
        <v>0</v>
      </c>
      <c r="L35" s="46"/>
      <c r="M35" s="46" t="s">
        <v>1067</v>
      </c>
      <c r="N35" s="46"/>
      <c r="O35" s="49"/>
      <c r="P35" s="49"/>
      <c r="Q35" s="49"/>
      <c r="R35" s="49"/>
      <c r="T35" s="313"/>
      <c r="U35" s="313"/>
      <c r="V35" s="313"/>
      <c r="X35" s="313"/>
      <c r="Y35" s="313"/>
      <c r="Z35" s="313"/>
      <c r="AB35" s="313"/>
      <c r="AC35" s="313"/>
      <c r="AD35" s="313"/>
      <c r="AF35" s="313"/>
      <c r="AG35" s="313"/>
      <c r="AH35" s="313"/>
      <c r="AJ35" s="313"/>
      <c r="AK35" s="313"/>
      <c r="AL35" s="313"/>
      <c r="AN35" s="313"/>
      <c r="AO35" s="313"/>
      <c r="AP35" s="313"/>
    </row>
    <row r="36" spans="2:42" ht="15" customHeight="1">
      <c r="B36" s="399"/>
      <c r="C36" s="108" t="s">
        <v>1068</v>
      </c>
      <c r="D36" s="28"/>
      <c r="E36" s="591"/>
      <c r="F36" s="592"/>
      <c r="G36" s="592"/>
      <c r="H36" s="593"/>
      <c r="K36" s="15" t="b">
        <v>0</v>
      </c>
      <c r="L36" s="46"/>
      <c r="M36" s="46" t="s">
        <v>1069</v>
      </c>
      <c r="N36" s="46"/>
      <c r="O36" s="49"/>
      <c r="P36" s="49"/>
      <c r="Q36" s="49"/>
      <c r="R36" s="49"/>
      <c r="T36" s="313"/>
      <c r="U36" s="313"/>
      <c r="V36" s="313"/>
      <c r="X36" s="313"/>
      <c r="Y36" s="313"/>
      <c r="Z36" s="313"/>
      <c r="AB36" s="313"/>
      <c r="AC36" s="313"/>
      <c r="AD36" s="313"/>
      <c r="AF36" s="313"/>
      <c r="AG36" s="313"/>
      <c r="AH36" s="313"/>
      <c r="AJ36" s="313"/>
      <c r="AK36" s="313"/>
      <c r="AL36" s="313"/>
      <c r="AN36" s="313"/>
      <c r="AO36" s="313"/>
      <c r="AP36" s="313"/>
    </row>
    <row r="37" spans="2:42" ht="15.75">
      <c r="B37" s="399"/>
      <c r="C37" s="108" t="s">
        <v>1070</v>
      </c>
      <c r="D37" s="28"/>
      <c r="E37" s="594"/>
      <c r="F37" s="595"/>
      <c r="G37" s="595"/>
      <c r="H37" s="596"/>
      <c r="K37" s="15" t="b">
        <v>0</v>
      </c>
      <c r="L37" s="46"/>
      <c r="M37" s="46" t="s">
        <v>1071</v>
      </c>
      <c r="N37" s="46"/>
      <c r="O37" s="49"/>
      <c r="P37" s="49"/>
      <c r="Q37" s="49"/>
      <c r="R37" s="49"/>
      <c r="T37" s="313"/>
      <c r="U37" s="313"/>
      <c r="V37" s="313"/>
      <c r="X37" s="313"/>
      <c r="Y37" s="313"/>
      <c r="Z37" s="313"/>
      <c r="AB37" s="313"/>
      <c r="AC37" s="313"/>
      <c r="AD37" s="313"/>
      <c r="AF37" s="313"/>
      <c r="AG37" s="313"/>
      <c r="AH37" s="313"/>
      <c r="AJ37" s="313"/>
      <c r="AK37" s="313"/>
      <c r="AL37" s="313"/>
      <c r="AN37" s="313"/>
      <c r="AO37" s="313"/>
      <c r="AP37" s="313"/>
    </row>
    <row r="38" spans="2:42" ht="15.6" customHeight="1">
      <c r="B38" s="399">
        <v>17</v>
      </c>
      <c r="C38" s="534" t="s">
        <v>1072</v>
      </c>
      <c r="D38" s="534"/>
      <c r="E38" s="534"/>
      <c r="F38" s="534"/>
      <c r="G38" s="534"/>
      <c r="H38" s="534"/>
      <c r="K38" s="434"/>
      <c r="L38" s="435"/>
      <c r="M38" s="435"/>
      <c r="N38" s="435"/>
      <c r="O38" s="435"/>
      <c r="P38" s="435"/>
      <c r="Q38" s="435"/>
      <c r="R38" s="436"/>
      <c r="T38" s="313"/>
      <c r="U38" s="313"/>
      <c r="V38" s="313"/>
      <c r="X38" s="313"/>
      <c r="Y38" s="313"/>
      <c r="Z38" s="313"/>
      <c r="AB38" s="313"/>
      <c r="AC38" s="313"/>
      <c r="AD38" s="313"/>
      <c r="AF38" s="313"/>
      <c r="AG38" s="313"/>
      <c r="AH38" s="313"/>
      <c r="AJ38" s="313">
        <f>COUNTIF(K39:K52,TRUE)</f>
        <v>0</v>
      </c>
      <c r="AK38" s="334" t="s">
        <v>1073</v>
      </c>
      <c r="AL38" s="313"/>
      <c r="AN38" s="313"/>
      <c r="AO38" s="313"/>
      <c r="AP38" s="313"/>
    </row>
    <row r="39" spans="2:42" ht="15.75">
      <c r="B39" s="399"/>
      <c r="C39" s="102" t="s">
        <v>1074</v>
      </c>
      <c r="D39" s="16"/>
      <c r="E39" s="588"/>
      <c r="F39" s="589"/>
      <c r="G39" s="589"/>
      <c r="H39" s="590"/>
      <c r="K39" s="15" t="b">
        <v>0</v>
      </c>
      <c r="L39" s="46"/>
      <c r="M39" s="46" t="s">
        <v>1075</v>
      </c>
      <c r="N39" s="46"/>
      <c r="O39" s="49"/>
      <c r="P39" s="49"/>
      <c r="Q39" s="49"/>
      <c r="R39" s="49"/>
      <c r="T39" s="313"/>
      <c r="U39" s="313"/>
      <c r="V39" s="313"/>
      <c r="X39" s="313"/>
      <c r="Y39" s="313"/>
      <c r="Z39" s="313"/>
      <c r="AB39" s="313"/>
      <c r="AC39" s="313"/>
      <c r="AD39" s="313"/>
      <c r="AF39" s="313"/>
      <c r="AG39" s="313"/>
      <c r="AH39" s="313"/>
      <c r="AJ39" s="313"/>
      <c r="AK39" s="313"/>
      <c r="AL39" s="313"/>
      <c r="AN39" s="313"/>
      <c r="AO39" s="313"/>
      <c r="AP39" s="313"/>
    </row>
    <row r="40" spans="2:42" ht="15.75">
      <c r="B40" s="399"/>
      <c r="C40" s="102" t="s">
        <v>1076</v>
      </c>
      <c r="D40" s="16"/>
      <c r="E40" s="591"/>
      <c r="F40" s="592"/>
      <c r="G40" s="592"/>
      <c r="H40" s="593"/>
      <c r="K40" s="15" t="b">
        <v>0</v>
      </c>
      <c r="L40" s="46"/>
      <c r="M40" s="46" t="s">
        <v>1077</v>
      </c>
      <c r="N40" s="46"/>
      <c r="O40" s="49"/>
      <c r="P40" s="49"/>
      <c r="Q40" s="49"/>
      <c r="R40" s="49"/>
      <c r="T40" s="313"/>
      <c r="U40" s="313"/>
      <c r="V40" s="313"/>
      <c r="X40" s="313"/>
      <c r="Y40" s="313"/>
      <c r="Z40" s="313"/>
      <c r="AB40" s="313"/>
      <c r="AC40" s="313"/>
      <c r="AD40" s="313"/>
      <c r="AF40" s="313"/>
      <c r="AG40" s="313"/>
      <c r="AH40" s="313"/>
      <c r="AJ40" s="313"/>
      <c r="AK40" s="313"/>
      <c r="AL40" s="313"/>
      <c r="AN40" s="313"/>
      <c r="AO40" s="313"/>
      <c r="AP40" s="313"/>
    </row>
    <row r="41" spans="2:42" ht="15.75">
      <c r="B41" s="399"/>
      <c r="C41" s="102" t="s">
        <v>1078</v>
      </c>
      <c r="D41" s="16"/>
      <c r="E41" s="591"/>
      <c r="F41" s="592"/>
      <c r="G41" s="592"/>
      <c r="H41" s="593"/>
      <c r="K41" s="15" t="b">
        <v>0</v>
      </c>
      <c r="L41" s="46"/>
      <c r="M41" s="46" t="s">
        <v>1079</v>
      </c>
      <c r="N41" s="46"/>
      <c r="O41" s="49"/>
      <c r="P41" s="49"/>
      <c r="Q41" s="49"/>
      <c r="R41" s="49"/>
      <c r="T41" s="313"/>
      <c r="U41" s="313"/>
      <c r="V41" s="313"/>
      <c r="X41" s="313"/>
      <c r="Y41" s="313"/>
      <c r="Z41" s="313"/>
      <c r="AB41" s="313"/>
      <c r="AC41" s="313"/>
      <c r="AD41" s="313"/>
      <c r="AF41" s="313"/>
      <c r="AG41" s="313"/>
      <c r="AH41" s="313"/>
      <c r="AJ41" s="313"/>
      <c r="AK41" s="313"/>
      <c r="AL41" s="313"/>
      <c r="AN41" s="313"/>
      <c r="AO41" s="313"/>
      <c r="AP41" s="313"/>
    </row>
    <row r="42" spans="2:42" ht="15.75">
      <c r="B42" s="399"/>
      <c r="C42" s="102" t="s">
        <v>1080</v>
      </c>
      <c r="D42" s="16"/>
      <c r="E42" s="591"/>
      <c r="F42" s="592"/>
      <c r="G42" s="592"/>
      <c r="H42" s="593"/>
      <c r="K42" s="15" t="b">
        <v>0</v>
      </c>
      <c r="L42" s="46"/>
      <c r="M42" s="46" t="s">
        <v>1081</v>
      </c>
      <c r="N42" s="46"/>
      <c r="O42" s="49"/>
      <c r="P42" s="49"/>
      <c r="Q42" s="49"/>
      <c r="R42" s="49"/>
      <c r="T42" s="313"/>
      <c r="U42" s="313"/>
      <c r="V42" s="313"/>
      <c r="X42" s="313"/>
      <c r="Y42" s="313"/>
      <c r="Z42" s="313"/>
      <c r="AB42" s="313"/>
      <c r="AC42" s="313"/>
      <c r="AD42" s="313"/>
      <c r="AF42" s="313"/>
      <c r="AG42" s="313"/>
      <c r="AH42" s="313"/>
      <c r="AJ42" s="313"/>
      <c r="AK42" s="313"/>
      <c r="AL42" s="313"/>
      <c r="AN42" s="313"/>
      <c r="AO42" s="313"/>
      <c r="AP42" s="313"/>
    </row>
    <row r="43" spans="2:42" ht="15.75">
      <c r="B43" s="399"/>
      <c r="C43" s="102" t="s">
        <v>1082</v>
      </c>
      <c r="D43" s="16"/>
      <c r="E43" s="591"/>
      <c r="F43" s="592"/>
      <c r="G43" s="592"/>
      <c r="H43" s="593"/>
      <c r="K43" s="15" t="b">
        <v>0</v>
      </c>
      <c r="L43" s="46"/>
      <c r="M43" s="46" t="s">
        <v>1083</v>
      </c>
      <c r="N43" s="46"/>
      <c r="O43" s="49"/>
      <c r="P43" s="49"/>
      <c r="Q43" s="49"/>
      <c r="R43" s="49"/>
      <c r="T43" s="313"/>
      <c r="U43" s="313"/>
      <c r="V43" s="313"/>
      <c r="X43" s="313"/>
      <c r="Y43" s="313"/>
      <c r="Z43" s="313"/>
      <c r="AB43" s="313"/>
      <c r="AC43" s="313"/>
      <c r="AD43" s="313"/>
      <c r="AF43" s="313"/>
      <c r="AG43" s="313"/>
      <c r="AH43" s="313"/>
      <c r="AJ43" s="313"/>
      <c r="AK43" s="313"/>
      <c r="AL43" s="313"/>
      <c r="AN43" s="313"/>
      <c r="AO43" s="313"/>
      <c r="AP43" s="313"/>
    </row>
    <row r="44" spans="2:42" ht="15.75">
      <c r="B44" s="399"/>
      <c r="C44" s="102" t="s">
        <v>1084</v>
      </c>
      <c r="D44" s="16"/>
      <c r="E44" s="591"/>
      <c r="F44" s="592"/>
      <c r="G44" s="592"/>
      <c r="H44" s="593"/>
      <c r="K44" s="15" t="b">
        <v>0</v>
      </c>
      <c r="L44" s="46"/>
      <c r="M44" s="46" t="s">
        <v>1085</v>
      </c>
      <c r="N44" s="46"/>
      <c r="O44" s="49"/>
      <c r="P44" s="49"/>
      <c r="Q44" s="49"/>
      <c r="R44" s="49"/>
      <c r="T44" s="313"/>
      <c r="U44" s="313"/>
      <c r="V44" s="313"/>
      <c r="X44" s="313"/>
      <c r="Y44" s="313"/>
      <c r="Z44" s="313"/>
      <c r="AB44" s="313"/>
      <c r="AC44" s="313"/>
      <c r="AD44" s="313"/>
      <c r="AF44" s="313"/>
      <c r="AG44" s="313"/>
      <c r="AH44" s="313"/>
      <c r="AJ44" s="313"/>
      <c r="AK44" s="313"/>
      <c r="AL44" s="313"/>
      <c r="AN44" s="313"/>
      <c r="AO44" s="313"/>
      <c r="AP44" s="313"/>
    </row>
    <row r="45" spans="2:42" ht="15.75">
      <c r="B45" s="399"/>
      <c r="C45" s="102" t="s">
        <v>1086</v>
      </c>
      <c r="D45" s="16"/>
      <c r="E45" s="591"/>
      <c r="F45" s="592"/>
      <c r="G45" s="592"/>
      <c r="H45" s="593"/>
      <c r="K45" s="15" t="b">
        <v>0</v>
      </c>
      <c r="L45" s="46"/>
      <c r="M45" s="46" t="s">
        <v>1087</v>
      </c>
      <c r="N45" s="46"/>
      <c r="O45" s="49"/>
      <c r="P45" s="49"/>
      <c r="Q45" s="49"/>
      <c r="R45" s="49"/>
      <c r="T45" s="313"/>
      <c r="U45" s="313"/>
      <c r="V45" s="313"/>
      <c r="X45" s="313"/>
      <c r="Y45" s="313"/>
      <c r="Z45" s="313"/>
      <c r="AB45" s="313"/>
      <c r="AC45" s="313"/>
      <c r="AD45" s="313"/>
      <c r="AF45" s="313"/>
      <c r="AG45" s="313"/>
      <c r="AH45" s="313"/>
      <c r="AJ45" s="313"/>
      <c r="AK45" s="313"/>
      <c r="AL45" s="313"/>
      <c r="AN45" s="313"/>
      <c r="AO45" s="313"/>
      <c r="AP45" s="313"/>
    </row>
    <row r="46" spans="2:42" ht="15.75">
      <c r="B46" s="399"/>
      <c r="C46" s="102" t="s">
        <v>1088</v>
      </c>
      <c r="D46" s="16"/>
      <c r="E46" s="591"/>
      <c r="F46" s="592"/>
      <c r="G46" s="592"/>
      <c r="H46" s="593"/>
      <c r="K46" s="15" t="b">
        <v>0</v>
      </c>
      <c r="L46" s="46"/>
      <c r="M46" s="46" t="s">
        <v>1089</v>
      </c>
      <c r="N46" s="46"/>
      <c r="O46" s="49"/>
      <c r="P46" s="49"/>
      <c r="Q46" s="49"/>
      <c r="R46" s="49"/>
      <c r="T46" s="313"/>
      <c r="U46" s="313"/>
      <c r="V46" s="313"/>
      <c r="X46" s="313"/>
      <c r="Y46" s="313"/>
      <c r="Z46" s="313"/>
      <c r="AB46" s="313"/>
      <c r="AC46" s="313"/>
      <c r="AD46" s="313"/>
      <c r="AF46" s="313"/>
      <c r="AG46" s="313"/>
      <c r="AH46" s="313"/>
      <c r="AJ46" s="313"/>
      <c r="AK46" s="313"/>
      <c r="AL46" s="313"/>
      <c r="AN46" s="313"/>
      <c r="AO46" s="313"/>
      <c r="AP46" s="313"/>
    </row>
    <row r="47" spans="2:42" ht="15.75">
      <c r="B47" s="399"/>
      <c r="C47" s="102" t="s">
        <v>1090</v>
      </c>
      <c r="D47" s="16"/>
      <c r="E47" s="591"/>
      <c r="F47" s="592"/>
      <c r="G47" s="592"/>
      <c r="H47" s="593"/>
      <c r="K47" s="15" t="b">
        <v>0</v>
      </c>
      <c r="L47" s="46"/>
      <c r="M47" s="46" t="s">
        <v>1091</v>
      </c>
      <c r="N47" s="46"/>
      <c r="O47" s="49"/>
      <c r="P47" s="49"/>
      <c r="Q47" s="49"/>
      <c r="R47" s="49"/>
      <c r="T47" s="313"/>
      <c r="U47" s="313"/>
      <c r="V47" s="313"/>
      <c r="X47" s="313"/>
      <c r="Y47" s="313"/>
      <c r="Z47" s="313"/>
      <c r="AB47" s="313"/>
      <c r="AC47" s="313"/>
      <c r="AD47" s="313"/>
      <c r="AF47" s="313"/>
      <c r="AG47" s="313"/>
      <c r="AH47" s="313"/>
      <c r="AJ47" s="313"/>
      <c r="AK47" s="313"/>
      <c r="AL47" s="313"/>
      <c r="AN47" s="313"/>
      <c r="AO47" s="313"/>
      <c r="AP47" s="313"/>
    </row>
    <row r="48" spans="2:42" ht="15.75">
      <c r="B48" s="399"/>
      <c r="C48" s="102" t="s">
        <v>1092</v>
      </c>
      <c r="D48" s="16"/>
      <c r="E48" s="591"/>
      <c r="F48" s="592"/>
      <c r="G48" s="592"/>
      <c r="H48" s="593"/>
      <c r="K48" s="15" t="b">
        <v>0</v>
      </c>
      <c r="L48" s="46"/>
      <c r="M48" s="46" t="s">
        <v>1093</v>
      </c>
      <c r="N48" s="46"/>
      <c r="O48" s="49"/>
      <c r="P48" s="49"/>
      <c r="Q48" s="49"/>
      <c r="R48" s="49"/>
      <c r="T48" s="313"/>
      <c r="U48" s="313"/>
      <c r="V48" s="313"/>
      <c r="X48" s="313"/>
      <c r="Y48" s="313"/>
      <c r="Z48" s="313"/>
      <c r="AB48" s="313"/>
      <c r="AC48" s="313"/>
      <c r="AD48" s="313"/>
      <c r="AF48" s="313"/>
      <c r="AG48" s="313"/>
      <c r="AH48" s="313"/>
      <c r="AJ48" s="313"/>
      <c r="AK48" s="313"/>
      <c r="AL48" s="313"/>
      <c r="AN48" s="313"/>
      <c r="AO48" s="313"/>
      <c r="AP48" s="313"/>
    </row>
    <row r="49" spans="2:42" ht="15.75">
      <c r="B49" s="399"/>
      <c r="C49" s="102" t="s">
        <v>1094</v>
      </c>
      <c r="D49" s="16"/>
      <c r="E49" s="591"/>
      <c r="F49" s="592"/>
      <c r="G49" s="592"/>
      <c r="H49" s="593"/>
      <c r="K49" s="15" t="b">
        <v>0</v>
      </c>
      <c r="L49" s="46"/>
      <c r="M49" s="46" t="s">
        <v>1095</v>
      </c>
      <c r="N49" s="46"/>
      <c r="O49" s="49"/>
      <c r="P49" s="49"/>
      <c r="Q49" s="49"/>
      <c r="R49" s="49"/>
      <c r="T49" s="313"/>
      <c r="U49" s="313"/>
      <c r="V49" s="313"/>
      <c r="X49" s="313"/>
      <c r="Y49" s="313"/>
      <c r="Z49" s="313"/>
      <c r="AB49" s="313"/>
      <c r="AC49" s="313"/>
      <c r="AD49" s="313"/>
      <c r="AF49" s="313"/>
      <c r="AG49" s="313"/>
      <c r="AH49" s="313"/>
      <c r="AJ49" s="313"/>
      <c r="AK49" s="313"/>
      <c r="AL49" s="313"/>
      <c r="AN49" s="313"/>
      <c r="AO49" s="313"/>
      <c r="AP49" s="313"/>
    </row>
    <row r="50" spans="2:42" ht="15.75">
      <c r="B50" s="399"/>
      <c r="C50" s="102" t="s">
        <v>1096</v>
      </c>
      <c r="D50" s="16"/>
      <c r="E50" s="591"/>
      <c r="F50" s="592"/>
      <c r="G50" s="592"/>
      <c r="H50" s="593"/>
      <c r="K50" s="15" t="b">
        <v>0</v>
      </c>
      <c r="L50" s="46"/>
      <c r="M50" s="46" t="s">
        <v>1097</v>
      </c>
      <c r="N50" s="46"/>
      <c r="O50" s="49"/>
      <c r="P50" s="49"/>
      <c r="Q50" s="49"/>
      <c r="R50" s="49"/>
      <c r="T50" s="313"/>
      <c r="U50" s="313"/>
      <c r="V50" s="313"/>
      <c r="X50" s="313"/>
      <c r="Y50" s="313"/>
      <c r="Z50" s="313"/>
      <c r="AB50" s="313"/>
      <c r="AC50" s="313"/>
      <c r="AD50" s="313"/>
      <c r="AF50" s="313"/>
      <c r="AG50" s="313"/>
      <c r="AH50" s="313"/>
      <c r="AJ50" s="313"/>
      <c r="AK50" s="313"/>
      <c r="AL50" s="313"/>
      <c r="AN50" s="313"/>
      <c r="AO50" s="313"/>
      <c r="AP50" s="313"/>
    </row>
    <row r="51" spans="2:42" ht="15.75">
      <c r="B51" s="399"/>
      <c r="C51" s="102" t="s">
        <v>1098</v>
      </c>
      <c r="D51" s="16"/>
      <c r="E51" s="591"/>
      <c r="F51" s="592"/>
      <c r="G51" s="592"/>
      <c r="H51" s="593"/>
      <c r="K51" s="15" t="b">
        <v>0</v>
      </c>
      <c r="L51" s="46"/>
      <c r="M51" s="46" t="s">
        <v>1099</v>
      </c>
      <c r="N51" s="46"/>
      <c r="O51" s="49"/>
      <c r="P51" s="49"/>
      <c r="Q51" s="49"/>
      <c r="R51" s="49"/>
      <c r="T51" s="313"/>
      <c r="U51" s="313"/>
      <c r="V51" s="313"/>
      <c r="X51" s="313"/>
      <c r="Y51" s="313"/>
      <c r="Z51" s="313"/>
      <c r="AB51" s="313"/>
      <c r="AC51" s="313"/>
      <c r="AD51" s="313"/>
      <c r="AF51" s="313"/>
      <c r="AG51" s="313"/>
      <c r="AH51" s="313"/>
      <c r="AJ51" s="313"/>
      <c r="AK51" s="313"/>
      <c r="AL51" s="313"/>
      <c r="AN51" s="313"/>
      <c r="AO51" s="313"/>
      <c r="AP51" s="313"/>
    </row>
    <row r="52" spans="2:42" ht="15.75">
      <c r="B52" s="399"/>
      <c r="C52" s="102" t="s">
        <v>1100</v>
      </c>
      <c r="D52" s="16"/>
      <c r="E52" s="594"/>
      <c r="F52" s="595"/>
      <c r="G52" s="595"/>
      <c r="H52" s="596"/>
      <c r="K52" s="15" t="b">
        <v>0</v>
      </c>
      <c r="L52" s="46"/>
      <c r="M52" s="46" t="s">
        <v>1101</v>
      </c>
      <c r="N52" s="46"/>
      <c r="O52" s="49"/>
      <c r="P52" s="49"/>
      <c r="Q52" s="49"/>
      <c r="R52" s="49"/>
      <c r="T52" s="313"/>
      <c r="U52" s="313"/>
      <c r="V52" s="313"/>
      <c r="X52" s="313"/>
      <c r="Y52" s="313"/>
      <c r="Z52" s="313"/>
      <c r="AB52" s="313"/>
      <c r="AC52" s="313"/>
      <c r="AD52" s="313"/>
      <c r="AF52" s="313"/>
      <c r="AG52" s="313"/>
      <c r="AH52" s="313"/>
      <c r="AJ52" s="313"/>
      <c r="AK52" s="313"/>
      <c r="AL52" s="313"/>
      <c r="AN52" s="313"/>
      <c r="AO52" s="313"/>
      <c r="AP52" s="313"/>
    </row>
    <row r="53" spans="2:42" ht="15.6" customHeight="1">
      <c r="K53" s="148"/>
      <c r="L53" s="50"/>
      <c r="M53" s="50"/>
      <c r="N53" s="50"/>
      <c r="O53" s="50"/>
      <c r="P53" s="50"/>
      <c r="Q53" s="50"/>
      <c r="R53" s="149"/>
      <c r="T53" s="313"/>
      <c r="U53" s="313"/>
      <c r="V53" s="313"/>
      <c r="X53" s="313"/>
      <c r="Y53" s="313"/>
      <c r="Z53" s="313"/>
      <c r="AB53" s="313"/>
      <c r="AC53" s="313"/>
      <c r="AD53" s="313"/>
      <c r="AF53" s="313"/>
      <c r="AG53" s="313"/>
      <c r="AH53" s="313"/>
      <c r="AJ53" s="313"/>
      <c r="AK53" s="313"/>
      <c r="AL53" s="313"/>
      <c r="AN53" s="313"/>
      <c r="AO53" s="313"/>
      <c r="AP53" s="313"/>
    </row>
    <row r="54" spans="2:42" ht="15.6" customHeight="1">
      <c r="B54" s="52"/>
      <c r="C54" s="585" t="s">
        <v>1102</v>
      </c>
      <c r="D54" s="585"/>
      <c r="E54" s="585"/>
      <c r="F54" s="585"/>
      <c r="G54" s="585"/>
      <c r="H54" s="585"/>
      <c r="K54" s="152"/>
      <c r="L54" s="45"/>
      <c r="M54" s="45"/>
      <c r="N54" s="45"/>
      <c r="O54" s="45"/>
      <c r="P54" s="45"/>
      <c r="Q54" s="45"/>
      <c r="R54" s="153"/>
      <c r="T54" s="313"/>
      <c r="U54" s="313"/>
      <c r="V54" s="313"/>
      <c r="X54" s="313"/>
      <c r="Y54" s="313"/>
      <c r="Z54" s="313"/>
      <c r="AB54" s="313"/>
      <c r="AC54" s="313"/>
      <c r="AD54" s="313"/>
      <c r="AF54" s="313"/>
      <c r="AG54" s="313"/>
      <c r="AH54" s="313"/>
      <c r="AJ54" s="313"/>
      <c r="AK54" s="313"/>
      <c r="AL54" s="313"/>
      <c r="AN54" s="313"/>
      <c r="AO54" s="313"/>
      <c r="AP54" s="313"/>
    </row>
    <row r="55" spans="2:42" ht="15.6" customHeight="1">
      <c r="B55" s="52"/>
      <c r="C55" s="585" t="s">
        <v>1103</v>
      </c>
      <c r="D55" s="585"/>
      <c r="E55" s="585"/>
      <c r="F55" s="585"/>
      <c r="G55" s="585"/>
      <c r="H55" s="585"/>
      <c r="K55" s="152"/>
      <c r="L55" s="45"/>
      <c r="M55" s="45"/>
      <c r="N55" s="45"/>
      <c r="O55" s="45"/>
      <c r="P55" s="45"/>
      <c r="Q55" s="45"/>
      <c r="R55" s="153"/>
      <c r="T55" s="313"/>
      <c r="U55" s="313"/>
      <c r="V55" s="313"/>
      <c r="X55" s="313"/>
      <c r="Y55" s="313"/>
      <c r="Z55" s="313"/>
      <c r="AB55" s="313"/>
      <c r="AC55" s="313"/>
      <c r="AD55" s="313"/>
      <c r="AF55" s="313"/>
      <c r="AG55" s="313"/>
      <c r="AH55" s="313"/>
      <c r="AJ55" s="313"/>
      <c r="AK55" s="313"/>
      <c r="AL55" s="313"/>
      <c r="AN55" s="313"/>
      <c r="AO55" s="313"/>
      <c r="AP55" s="313"/>
    </row>
    <row r="56" spans="2:42" ht="47.45" customHeight="1">
      <c r="B56" s="399">
        <v>18</v>
      </c>
      <c r="C56" s="696" t="s">
        <v>1104</v>
      </c>
      <c r="D56" s="697"/>
      <c r="E56" s="697"/>
      <c r="F56" s="698"/>
      <c r="G56" s="710"/>
      <c r="H56" s="710"/>
      <c r="K56" s="61" t="b">
        <v>0</v>
      </c>
      <c r="L56" s="46"/>
      <c r="M56" s="46" t="s">
        <v>1105</v>
      </c>
      <c r="N56" s="46"/>
      <c r="O56" s="46"/>
      <c r="P56" s="46"/>
      <c r="Q56" s="46"/>
      <c r="R56" s="46"/>
      <c r="T56" s="313"/>
      <c r="U56" s="313"/>
      <c r="V56" s="313"/>
      <c r="X56" s="313"/>
      <c r="Y56" s="313"/>
      <c r="Z56" s="313"/>
      <c r="AB56" s="313"/>
      <c r="AC56" s="313"/>
      <c r="AD56" s="313"/>
      <c r="AF56" s="313"/>
      <c r="AG56" s="313"/>
      <c r="AH56" s="313"/>
      <c r="AJ56" s="313"/>
      <c r="AK56" s="313"/>
      <c r="AL56" s="313"/>
      <c r="AN56" s="313"/>
      <c r="AO56" s="313"/>
      <c r="AP56" s="313"/>
    </row>
    <row r="57" spans="2:42" ht="18" customHeight="1">
      <c r="B57" s="399"/>
      <c r="C57" s="690"/>
      <c r="D57" s="691"/>
      <c r="E57" s="691"/>
      <c r="F57" s="273"/>
      <c r="G57" s="710"/>
      <c r="H57" s="710"/>
      <c r="K57" s="272"/>
      <c r="L57" s="155"/>
      <c r="M57" s="155"/>
      <c r="N57" s="155"/>
      <c r="O57" s="155"/>
      <c r="P57" s="155"/>
      <c r="Q57" s="155"/>
      <c r="R57" s="156"/>
      <c r="T57" s="313"/>
      <c r="U57" s="313"/>
      <c r="V57" s="313"/>
      <c r="X57" s="313"/>
      <c r="Y57" s="313"/>
      <c r="Z57" s="313"/>
      <c r="AB57" s="313"/>
      <c r="AC57" s="313"/>
      <c r="AD57" s="313"/>
      <c r="AF57" s="313"/>
      <c r="AG57" s="313"/>
      <c r="AH57" s="313"/>
      <c r="AJ57" s="313"/>
      <c r="AK57" s="313"/>
      <c r="AL57" s="313"/>
      <c r="AN57" s="313"/>
      <c r="AO57" s="313"/>
      <c r="AP57" s="313"/>
    </row>
    <row r="58" spans="2:42" ht="30">
      <c r="B58" s="399"/>
      <c r="C58" s="274" t="s">
        <v>1106</v>
      </c>
      <c r="D58" s="111" t="s">
        <v>1107</v>
      </c>
      <c r="E58" s="111" t="s">
        <v>1108</v>
      </c>
      <c r="F58" s="111" t="s">
        <v>1109</v>
      </c>
      <c r="G58" s="710"/>
      <c r="H58" s="710"/>
      <c r="K58" s="154"/>
      <c r="L58" s="155"/>
      <c r="M58" s="155"/>
      <c r="N58" s="155"/>
      <c r="O58" s="155"/>
      <c r="P58" s="155"/>
      <c r="Q58" s="155"/>
      <c r="R58" s="156"/>
      <c r="T58" s="313"/>
      <c r="U58" s="313"/>
      <c r="V58" s="313"/>
      <c r="X58" s="313"/>
      <c r="Y58" s="313"/>
      <c r="Z58" s="313"/>
      <c r="AB58" s="313"/>
      <c r="AC58" s="313"/>
      <c r="AD58" s="313"/>
      <c r="AF58" s="313"/>
      <c r="AG58" s="313"/>
      <c r="AH58" s="313"/>
      <c r="AJ58" s="313"/>
      <c r="AK58" s="313"/>
      <c r="AL58" s="313"/>
      <c r="AN58" s="313"/>
      <c r="AO58" s="313"/>
      <c r="AP58" s="313"/>
    </row>
    <row r="59" spans="2:42" ht="15.75">
      <c r="B59" s="399"/>
      <c r="C59" s="16"/>
      <c r="D59" s="369"/>
      <c r="E59" s="369"/>
      <c r="F59" s="132"/>
      <c r="G59" s="710"/>
      <c r="H59" s="710"/>
      <c r="K59" s="46"/>
      <c r="L59" s="46"/>
      <c r="M59" s="46" t="s">
        <v>1110</v>
      </c>
      <c r="N59" s="46" t="s">
        <v>1111</v>
      </c>
      <c r="O59" s="49" t="s">
        <v>1112</v>
      </c>
      <c r="P59" s="49" t="s">
        <v>1113</v>
      </c>
      <c r="Q59" s="49"/>
      <c r="R59" s="49"/>
      <c r="T59" s="313"/>
      <c r="U59" s="313"/>
      <c r="V59" s="313"/>
      <c r="X59" s="313">
        <f>IF(C59="",1,"0")</f>
        <v>1</v>
      </c>
      <c r="Y59" s="313" t="s">
        <v>280</v>
      </c>
      <c r="Z59" s="313" t="s">
        <v>281</v>
      </c>
      <c r="AB59" s="313">
        <f>IF(C59="",1,"0")</f>
        <v>1</v>
      </c>
      <c r="AC59" s="313" t="s">
        <v>280</v>
      </c>
      <c r="AD59" s="313" t="s">
        <v>281</v>
      </c>
      <c r="AF59" s="313">
        <f>IF(C59="",1,"0")</f>
        <v>1</v>
      </c>
      <c r="AG59" s="313" t="s">
        <v>280</v>
      </c>
      <c r="AH59" s="313" t="s">
        <v>281</v>
      </c>
      <c r="AJ59" s="313"/>
      <c r="AK59" s="313"/>
      <c r="AL59" s="313"/>
      <c r="AN59" s="313"/>
      <c r="AO59" s="313"/>
      <c r="AP59" s="313"/>
    </row>
    <row r="60" spans="2:42" ht="15.75">
      <c r="B60" s="399"/>
      <c r="C60" s="16"/>
      <c r="D60" s="369"/>
      <c r="E60" s="369"/>
      <c r="F60" s="132"/>
      <c r="G60" s="710"/>
      <c r="H60" s="710"/>
      <c r="K60" s="46"/>
      <c r="L60" s="46"/>
      <c r="M60" s="46" t="s">
        <v>1114</v>
      </c>
      <c r="N60" s="46" t="s">
        <v>1115</v>
      </c>
      <c r="O60" s="49" t="s">
        <v>1116</v>
      </c>
      <c r="P60" s="49" t="s">
        <v>1117</v>
      </c>
      <c r="Q60" s="49"/>
      <c r="R60" s="49"/>
      <c r="T60" s="313"/>
      <c r="U60" s="313"/>
      <c r="V60" s="313"/>
      <c r="X60" s="313">
        <f>IF(D59="",1,"0")</f>
        <v>1</v>
      </c>
      <c r="Y60" s="313" t="s">
        <v>280</v>
      </c>
      <c r="Z60" s="313" t="s">
        <v>281</v>
      </c>
      <c r="AB60" s="313">
        <f>IF(D59="",1,"0")</f>
        <v>1</v>
      </c>
      <c r="AC60" s="313" t="s">
        <v>280</v>
      </c>
      <c r="AD60" s="313" t="s">
        <v>281</v>
      </c>
      <c r="AF60" s="313">
        <f>IF(D59="",1,"0")</f>
        <v>1</v>
      </c>
      <c r="AG60" s="313" t="s">
        <v>280</v>
      </c>
      <c r="AH60" s="313" t="s">
        <v>281</v>
      </c>
      <c r="AJ60" s="313"/>
      <c r="AK60" s="313"/>
      <c r="AL60" s="313"/>
      <c r="AN60" s="313"/>
      <c r="AO60" s="313"/>
      <c r="AP60" s="313"/>
    </row>
    <row r="61" spans="2:42" ht="15.75">
      <c r="B61" s="399"/>
      <c r="C61" s="16"/>
      <c r="D61" s="369"/>
      <c r="E61" s="369"/>
      <c r="F61" s="132"/>
      <c r="G61" s="710"/>
      <c r="H61" s="710"/>
      <c r="K61" s="46"/>
      <c r="L61" s="46"/>
      <c r="M61" s="46" t="s">
        <v>1118</v>
      </c>
      <c r="N61" s="46" t="s">
        <v>1119</v>
      </c>
      <c r="O61" s="49" t="s">
        <v>1120</v>
      </c>
      <c r="P61" s="49" t="s">
        <v>1121</v>
      </c>
      <c r="Q61" s="49"/>
      <c r="R61" s="49"/>
      <c r="T61" s="313"/>
      <c r="U61" s="313"/>
      <c r="V61" s="313"/>
      <c r="X61" s="313">
        <f>IF(E59="",1,"0")</f>
        <v>1</v>
      </c>
      <c r="Y61" s="313" t="s">
        <v>280</v>
      </c>
      <c r="Z61" s="313" t="s">
        <v>281</v>
      </c>
      <c r="AB61" s="313">
        <f>IF(E59="",1,"0")</f>
        <v>1</v>
      </c>
      <c r="AC61" s="313" t="s">
        <v>280</v>
      </c>
      <c r="AD61" s="313" t="s">
        <v>281</v>
      </c>
      <c r="AF61" s="313">
        <f>IF(E59="",1,"0")</f>
        <v>1</v>
      </c>
      <c r="AG61" s="313" t="s">
        <v>280</v>
      </c>
      <c r="AH61" s="313" t="s">
        <v>281</v>
      </c>
      <c r="AJ61" s="313"/>
      <c r="AK61" s="313"/>
      <c r="AL61" s="313"/>
      <c r="AN61" s="313"/>
      <c r="AO61" s="313"/>
      <c r="AP61" s="313"/>
    </row>
    <row r="62" spans="2:42" ht="15.75">
      <c r="B62" s="399"/>
      <c r="C62" s="16"/>
      <c r="D62" s="369"/>
      <c r="E62" s="369"/>
      <c r="F62" s="132"/>
      <c r="G62" s="710"/>
      <c r="H62" s="710"/>
      <c r="K62" s="46"/>
      <c r="L62" s="46"/>
      <c r="M62" s="46" t="s">
        <v>1122</v>
      </c>
      <c r="N62" s="46" t="s">
        <v>1123</v>
      </c>
      <c r="O62" s="49" t="s">
        <v>1124</v>
      </c>
      <c r="P62" s="49" t="s">
        <v>1125</v>
      </c>
      <c r="Q62" s="49"/>
      <c r="R62" s="49"/>
      <c r="T62" s="313"/>
      <c r="U62" s="313"/>
      <c r="V62" s="313"/>
      <c r="X62" s="313">
        <f>IF(F59="",1,"0")</f>
        <v>1</v>
      </c>
      <c r="Y62" s="313" t="s">
        <v>280</v>
      </c>
      <c r="Z62" s="313" t="s">
        <v>281</v>
      </c>
      <c r="AB62" s="313">
        <f>IF(F59="",1,"0")</f>
        <v>1</v>
      </c>
      <c r="AC62" s="313" t="s">
        <v>280</v>
      </c>
      <c r="AD62" s="313" t="s">
        <v>281</v>
      </c>
      <c r="AF62" s="313">
        <f>IF(F59="",1,"0")</f>
        <v>1</v>
      </c>
      <c r="AG62" s="313" t="s">
        <v>280</v>
      </c>
      <c r="AH62" s="313" t="s">
        <v>281</v>
      </c>
      <c r="AJ62" s="313"/>
      <c r="AK62" s="313"/>
      <c r="AL62" s="313"/>
      <c r="AN62" s="313"/>
      <c r="AO62" s="313"/>
      <c r="AP62" s="313"/>
    </row>
    <row r="63" spans="2:42" ht="15.75">
      <c r="B63" s="399"/>
      <c r="C63" s="16"/>
      <c r="D63" s="369"/>
      <c r="E63" s="369"/>
      <c r="F63" s="132"/>
      <c r="G63" s="710"/>
      <c r="H63" s="710"/>
      <c r="K63" s="46"/>
      <c r="L63" s="46"/>
      <c r="M63" s="46" t="s">
        <v>1126</v>
      </c>
      <c r="N63" s="46" t="s">
        <v>1127</v>
      </c>
      <c r="O63" s="49" t="s">
        <v>1128</v>
      </c>
      <c r="P63" s="49" t="s">
        <v>1129</v>
      </c>
      <c r="Q63" s="49"/>
      <c r="R63" s="49"/>
      <c r="T63" s="313"/>
      <c r="U63" s="313"/>
      <c r="V63" s="313"/>
      <c r="X63" s="313" t="e">
        <f>IF(K56=TRUE,AVERAGE(D59:D63,'Additional Information'!D102:D106),AVERAGE('Transit Projects'!D59:D63))</f>
        <v>#DIV/0!</v>
      </c>
      <c r="Y63" s="313" t="s">
        <v>1130</v>
      </c>
      <c r="Z63" s="313"/>
      <c r="AB63" s="313" t="e">
        <f>IF(K56=TRUE,AVERAGE(D59:D63,'Additional Information'!D102:D106),AVERAGE('Transit Projects'!D59:D63))</f>
        <v>#DIV/0!</v>
      </c>
      <c r="AC63" s="313" t="s">
        <v>1130</v>
      </c>
      <c r="AD63" s="313"/>
      <c r="AF63" s="313" t="e">
        <f>IF(K56=TRUE,AVERAGE(D59:D63,'Additional Information'!D102:D106),AVERAGE('Transit Projects'!D59:D63))</f>
        <v>#DIV/0!</v>
      </c>
      <c r="AG63" s="313" t="s">
        <v>1130</v>
      </c>
      <c r="AH63" s="313"/>
      <c r="AJ63" s="313"/>
      <c r="AK63" s="313"/>
      <c r="AL63" s="313"/>
      <c r="AN63" s="313"/>
      <c r="AO63" s="313"/>
      <c r="AP63" s="313"/>
    </row>
    <row r="64" spans="2:42" ht="15.6" customHeight="1">
      <c r="B64" s="283"/>
      <c r="C64" s="607" t="s">
        <v>1131</v>
      </c>
      <c r="D64" s="607"/>
      <c r="E64" s="607"/>
      <c r="F64" s="607"/>
      <c r="G64" s="607"/>
      <c r="H64" s="607"/>
      <c r="K64" s="432"/>
      <c r="L64" s="439"/>
      <c r="M64" s="439"/>
      <c r="N64" s="439"/>
      <c r="O64" s="439"/>
      <c r="P64" s="439"/>
      <c r="Q64" s="439"/>
      <c r="R64" s="433"/>
      <c r="T64" s="313"/>
      <c r="U64" s="313"/>
      <c r="V64" s="313"/>
      <c r="X64" s="313"/>
      <c r="Y64" s="313"/>
      <c r="Z64" s="313"/>
      <c r="AB64" s="313"/>
      <c r="AC64" s="313"/>
      <c r="AD64" s="313"/>
      <c r="AF64" s="313"/>
      <c r="AG64" s="313"/>
      <c r="AH64" s="313"/>
      <c r="AJ64" s="313"/>
      <c r="AK64" s="313"/>
      <c r="AL64" s="313"/>
      <c r="AN64" s="313"/>
      <c r="AO64" s="313"/>
      <c r="AP64" s="313"/>
    </row>
    <row r="65" spans="2:42" ht="44.1" customHeight="1">
      <c r="B65" s="399">
        <v>19</v>
      </c>
      <c r="C65" s="696" t="s">
        <v>1132</v>
      </c>
      <c r="D65" s="697"/>
      <c r="E65" s="697"/>
      <c r="F65" s="697"/>
      <c r="G65" s="697"/>
      <c r="H65" s="698"/>
      <c r="K65" s="61" t="b">
        <v>0</v>
      </c>
      <c r="L65" s="46"/>
      <c r="M65" s="46"/>
      <c r="N65" s="46"/>
      <c r="O65" s="46"/>
      <c r="P65" s="46"/>
      <c r="Q65" s="46"/>
      <c r="R65" s="46"/>
      <c r="T65" s="313"/>
      <c r="U65" s="313"/>
      <c r="V65" s="313"/>
      <c r="X65" s="313"/>
      <c r="Y65" s="313"/>
      <c r="Z65" s="313"/>
      <c r="AB65" s="313"/>
      <c r="AC65" s="313"/>
      <c r="AD65" s="313"/>
      <c r="AF65" s="313"/>
      <c r="AG65" s="313"/>
      <c r="AH65" s="313"/>
      <c r="AJ65" s="313"/>
      <c r="AK65" s="313"/>
      <c r="AL65" s="313"/>
      <c r="AN65" s="313"/>
      <c r="AO65" s="313"/>
      <c r="AP65" s="313"/>
    </row>
    <row r="66" spans="2:42" ht="17.100000000000001" customHeight="1">
      <c r="B66" s="399"/>
      <c r="C66" s="690"/>
      <c r="D66" s="691"/>
      <c r="E66" s="691"/>
      <c r="F66" s="691"/>
      <c r="G66" s="691"/>
      <c r="H66" s="273"/>
      <c r="K66" s="61"/>
      <c r="L66" s="46"/>
      <c r="M66" s="46"/>
      <c r="N66" s="46"/>
      <c r="O66" s="46"/>
      <c r="P66" s="46"/>
      <c r="Q66" s="46"/>
      <c r="R66" s="46"/>
      <c r="T66" s="313"/>
      <c r="U66" s="313"/>
      <c r="V66" s="313"/>
      <c r="X66" s="313"/>
      <c r="Y66" s="313"/>
      <c r="Z66" s="313"/>
      <c r="AB66" s="313"/>
      <c r="AC66" s="313"/>
      <c r="AD66" s="313"/>
      <c r="AF66" s="313"/>
      <c r="AG66" s="313"/>
      <c r="AH66" s="313"/>
      <c r="AJ66" s="313"/>
      <c r="AK66" s="313"/>
      <c r="AL66" s="313"/>
      <c r="AN66" s="313"/>
      <c r="AO66" s="313"/>
      <c r="AP66" s="313"/>
    </row>
    <row r="67" spans="2:42" ht="30">
      <c r="B67" s="399"/>
      <c r="C67" s="112" t="s">
        <v>1133</v>
      </c>
      <c r="D67" s="111" t="s">
        <v>1134</v>
      </c>
      <c r="E67" s="111" t="s">
        <v>1135</v>
      </c>
      <c r="F67" s="111" t="s">
        <v>1136</v>
      </c>
      <c r="G67" s="111" t="s">
        <v>1137</v>
      </c>
      <c r="H67" s="111" t="s">
        <v>1138</v>
      </c>
      <c r="K67" s="610"/>
      <c r="L67" s="610"/>
      <c r="M67" s="610"/>
      <c r="N67" s="610"/>
      <c r="O67" s="610"/>
      <c r="P67" s="610"/>
      <c r="Q67" s="610"/>
      <c r="R67" s="610"/>
      <c r="T67" s="313"/>
      <c r="U67" s="313"/>
      <c r="V67" s="313"/>
      <c r="X67" s="313"/>
      <c r="Y67" s="313"/>
      <c r="Z67" s="313"/>
      <c r="AB67" s="313"/>
      <c r="AC67" s="313"/>
      <c r="AD67" s="313"/>
      <c r="AF67" s="313"/>
      <c r="AG67" s="313"/>
      <c r="AH67" s="313"/>
      <c r="AJ67" s="313"/>
      <c r="AK67" s="313"/>
      <c r="AL67" s="313"/>
      <c r="AN67" s="313"/>
      <c r="AO67" s="313"/>
      <c r="AP67" s="313"/>
    </row>
    <row r="68" spans="2:42" ht="15.6" customHeight="1">
      <c r="B68" s="399"/>
      <c r="C68" s="113" t="s">
        <v>1139</v>
      </c>
      <c r="D68" s="114" t="s">
        <v>1140</v>
      </c>
      <c r="E68" s="114" t="s">
        <v>1141</v>
      </c>
      <c r="F68" s="114" t="s">
        <v>1142</v>
      </c>
      <c r="G68" s="114" t="s">
        <v>1143</v>
      </c>
      <c r="H68" s="114" t="s">
        <v>1144</v>
      </c>
      <c r="K68" s="610"/>
      <c r="L68" s="610"/>
      <c r="M68" s="610"/>
      <c r="N68" s="610"/>
      <c r="O68" s="610"/>
      <c r="P68" s="610"/>
      <c r="Q68" s="610"/>
      <c r="R68" s="610"/>
      <c r="T68" s="313"/>
      <c r="U68" s="313"/>
      <c r="V68" s="313"/>
      <c r="X68" s="313"/>
      <c r="Y68" s="313"/>
      <c r="Z68" s="313"/>
      <c r="AB68" s="313"/>
      <c r="AC68" s="313"/>
      <c r="AD68" s="313"/>
      <c r="AF68" s="313"/>
      <c r="AG68" s="313"/>
      <c r="AH68" s="313"/>
      <c r="AJ68" s="313"/>
      <c r="AK68" s="313"/>
      <c r="AL68" s="313"/>
      <c r="AN68" s="313"/>
      <c r="AO68" s="313"/>
      <c r="AP68" s="313"/>
    </row>
    <row r="69" spans="2:42" ht="15.75">
      <c r="B69" s="399"/>
      <c r="C69" s="320"/>
      <c r="D69" s="275"/>
      <c r="E69" s="275"/>
      <c r="F69" s="275"/>
      <c r="G69" s="275"/>
      <c r="H69" s="275"/>
      <c r="K69" s="46"/>
      <c r="L69" s="46"/>
      <c r="M69" s="46" t="s">
        <v>1145</v>
      </c>
      <c r="N69" s="46" t="s">
        <v>1146</v>
      </c>
      <c r="O69" s="49" t="s">
        <v>1147</v>
      </c>
      <c r="P69" s="49" t="s">
        <v>1148</v>
      </c>
      <c r="Q69" s="49" t="s">
        <v>1149</v>
      </c>
      <c r="R69" s="49" t="s">
        <v>1150</v>
      </c>
      <c r="T69" s="313"/>
      <c r="U69" s="313"/>
      <c r="V69" s="313"/>
      <c r="X69" s="313">
        <f>IF(C69="",1,"0")</f>
        <v>1</v>
      </c>
      <c r="Y69" s="313" t="s">
        <v>280</v>
      </c>
      <c r="Z69" s="313" t="s">
        <v>281</v>
      </c>
      <c r="AB69" s="313"/>
      <c r="AC69" s="313"/>
      <c r="AD69" s="313"/>
      <c r="AF69" s="313"/>
      <c r="AG69" s="313"/>
      <c r="AH69" s="313"/>
      <c r="AJ69" s="313"/>
      <c r="AK69" s="313"/>
      <c r="AL69" s="313"/>
      <c r="AN69" s="313"/>
      <c r="AO69" s="313"/>
      <c r="AP69" s="313"/>
    </row>
    <row r="70" spans="2:42" ht="15.75">
      <c r="B70" s="399"/>
      <c r="C70" s="320"/>
      <c r="D70" s="275"/>
      <c r="E70" s="275"/>
      <c r="F70" s="275"/>
      <c r="G70" s="275"/>
      <c r="H70" s="275"/>
      <c r="K70" s="46"/>
      <c r="L70" s="46"/>
      <c r="M70" s="46" t="s">
        <v>1151</v>
      </c>
      <c r="N70" s="46" t="s">
        <v>1152</v>
      </c>
      <c r="O70" s="49" t="s">
        <v>1153</v>
      </c>
      <c r="P70" s="49" t="s">
        <v>1154</v>
      </c>
      <c r="Q70" s="49" t="s">
        <v>1155</v>
      </c>
      <c r="R70" s="49" t="s">
        <v>1156</v>
      </c>
      <c r="T70" s="313"/>
      <c r="U70" s="313"/>
      <c r="V70" s="313"/>
      <c r="X70" s="313">
        <f>IF(D69="",1,"0")</f>
        <v>1</v>
      </c>
      <c r="Y70" s="313" t="s">
        <v>280</v>
      </c>
      <c r="Z70" s="313" t="s">
        <v>281</v>
      </c>
      <c r="AB70" s="313"/>
      <c r="AC70" s="313"/>
      <c r="AD70" s="313"/>
      <c r="AF70" s="313"/>
      <c r="AG70" s="313"/>
      <c r="AH70" s="313"/>
      <c r="AJ70" s="313"/>
      <c r="AK70" s="313"/>
      <c r="AL70" s="313"/>
      <c r="AN70" s="313"/>
      <c r="AO70" s="313"/>
      <c r="AP70" s="313"/>
    </row>
    <row r="71" spans="2:42" ht="15.75">
      <c r="B71" s="399"/>
      <c r="C71" s="320"/>
      <c r="D71" s="275"/>
      <c r="E71" s="275"/>
      <c r="F71" s="275"/>
      <c r="G71" s="275"/>
      <c r="H71" s="275"/>
      <c r="K71" s="46"/>
      <c r="L71" s="46"/>
      <c r="M71" s="46" t="s">
        <v>1157</v>
      </c>
      <c r="N71" s="46" t="s">
        <v>1158</v>
      </c>
      <c r="O71" s="49" t="s">
        <v>1159</v>
      </c>
      <c r="P71" s="49" t="s">
        <v>1160</v>
      </c>
      <c r="Q71" s="49" t="s">
        <v>1161</v>
      </c>
      <c r="R71" s="49" t="s">
        <v>1162</v>
      </c>
      <c r="T71" s="313"/>
      <c r="U71" s="313"/>
      <c r="V71" s="313"/>
      <c r="X71" s="313">
        <f>IF(E69="",1,"0")</f>
        <v>1</v>
      </c>
      <c r="Y71" s="313" t="s">
        <v>280</v>
      </c>
      <c r="Z71" s="313" t="s">
        <v>281</v>
      </c>
      <c r="AB71" s="313"/>
      <c r="AC71" s="313"/>
      <c r="AD71" s="313"/>
      <c r="AF71" s="313"/>
      <c r="AG71" s="313"/>
      <c r="AH71" s="313"/>
      <c r="AJ71" s="313"/>
      <c r="AK71" s="313"/>
      <c r="AL71" s="313"/>
      <c r="AN71" s="313"/>
      <c r="AO71" s="313"/>
      <c r="AP71" s="313"/>
    </row>
    <row r="72" spans="2:42" ht="15.75">
      <c r="B72" s="399"/>
      <c r="C72" s="320"/>
      <c r="D72" s="275"/>
      <c r="E72" s="275"/>
      <c r="F72" s="275"/>
      <c r="G72" s="275"/>
      <c r="H72" s="275"/>
      <c r="K72" s="46"/>
      <c r="L72" s="46"/>
      <c r="M72" s="46" t="s">
        <v>1163</v>
      </c>
      <c r="N72" s="46" t="s">
        <v>1164</v>
      </c>
      <c r="O72" s="49" t="s">
        <v>1165</v>
      </c>
      <c r="P72" s="49" t="s">
        <v>1166</v>
      </c>
      <c r="Q72" s="49" t="s">
        <v>1167</v>
      </c>
      <c r="R72" s="49" t="s">
        <v>1168</v>
      </c>
      <c r="T72" s="313"/>
      <c r="U72" s="313"/>
      <c r="V72" s="313"/>
      <c r="X72" s="313">
        <f>IF(F69="",1,"0")</f>
        <v>1</v>
      </c>
      <c r="Y72" s="313" t="s">
        <v>280</v>
      </c>
      <c r="Z72" s="313" t="s">
        <v>281</v>
      </c>
      <c r="AB72" s="313"/>
      <c r="AC72" s="313"/>
      <c r="AD72" s="313"/>
      <c r="AF72" s="313"/>
      <c r="AG72" s="313"/>
      <c r="AH72" s="313"/>
      <c r="AJ72" s="313"/>
      <c r="AK72" s="313"/>
      <c r="AL72" s="313"/>
      <c r="AN72" s="313"/>
      <c r="AO72" s="313"/>
      <c r="AP72" s="313"/>
    </row>
    <row r="73" spans="2:42" ht="15.75">
      <c r="B73" s="399"/>
      <c r="C73" s="320"/>
      <c r="D73" s="275"/>
      <c r="E73" s="275"/>
      <c r="F73" s="275"/>
      <c r="G73" s="275"/>
      <c r="H73" s="275"/>
      <c r="K73" s="46"/>
      <c r="L73" s="46"/>
      <c r="M73" s="46" t="s">
        <v>1169</v>
      </c>
      <c r="N73" s="46" t="s">
        <v>1170</v>
      </c>
      <c r="O73" s="49" t="s">
        <v>1171</v>
      </c>
      <c r="P73" s="49" t="s">
        <v>1172</v>
      </c>
      <c r="Q73" s="49" t="s">
        <v>1173</v>
      </c>
      <c r="R73" s="49" t="s">
        <v>1174</v>
      </c>
      <c r="T73" s="313"/>
      <c r="U73" s="313"/>
      <c r="V73" s="313"/>
      <c r="X73" s="313">
        <f>IF(G69="",1,"0")</f>
        <v>1</v>
      </c>
      <c r="Y73" s="313" t="s">
        <v>280</v>
      </c>
      <c r="Z73" s="313" t="s">
        <v>281</v>
      </c>
      <c r="AB73" s="313"/>
      <c r="AC73" s="313"/>
      <c r="AD73" s="313"/>
      <c r="AF73" s="313"/>
      <c r="AG73" s="313"/>
      <c r="AH73" s="313"/>
      <c r="AJ73" s="313"/>
      <c r="AK73" s="313"/>
      <c r="AL73" s="313"/>
      <c r="AN73" s="313"/>
      <c r="AO73" s="313"/>
      <c r="AP73" s="313"/>
    </row>
    <row r="74" spans="2:42" ht="15.75">
      <c r="B74" s="399"/>
      <c r="C74" s="320"/>
      <c r="D74" s="275"/>
      <c r="E74" s="275"/>
      <c r="F74" s="275"/>
      <c r="G74" s="275"/>
      <c r="H74" s="275"/>
      <c r="K74" s="46"/>
      <c r="L74" s="46"/>
      <c r="M74" s="46" t="s">
        <v>1175</v>
      </c>
      <c r="N74" s="46" t="s">
        <v>1176</v>
      </c>
      <c r="O74" s="49" t="s">
        <v>1177</v>
      </c>
      <c r="P74" s="49" t="s">
        <v>1178</v>
      </c>
      <c r="Q74" s="49" t="s">
        <v>1179</v>
      </c>
      <c r="R74" s="49" t="s">
        <v>1180</v>
      </c>
      <c r="T74" s="313"/>
      <c r="U74" s="313"/>
      <c r="V74" s="313"/>
      <c r="X74" s="313">
        <f>IF(H69="",1,"0")</f>
        <v>1</v>
      </c>
      <c r="Y74" s="313" t="s">
        <v>280</v>
      </c>
      <c r="Z74" s="313" t="s">
        <v>281</v>
      </c>
      <c r="AB74" s="313"/>
      <c r="AC74" s="313"/>
      <c r="AD74" s="313"/>
      <c r="AF74" s="313"/>
      <c r="AG74" s="313"/>
      <c r="AH74" s="313"/>
      <c r="AJ74" s="313"/>
      <c r="AK74" s="313"/>
      <c r="AL74" s="313"/>
      <c r="AN74" s="313"/>
      <c r="AO74" s="313"/>
      <c r="AP74" s="313"/>
    </row>
    <row r="75" spans="2:42" ht="15.75">
      <c r="B75" s="399"/>
      <c r="C75" s="320"/>
      <c r="D75" s="275"/>
      <c r="E75" s="275"/>
      <c r="F75" s="275"/>
      <c r="G75" s="275"/>
      <c r="H75" s="275"/>
      <c r="K75" s="46"/>
      <c r="L75" s="46"/>
      <c r="M75" s="46" t="s">
        <v>1181</v>
      </c>
      <c r="N75" s="46" t="s">
        <v>1182</v>
      </c>
      <c r="O75" s="49" t="s">
        <v>1183</v>
      </c>
      <c r="P75" s="49" t="s">
        <v>1184</v>
      </c>
      <c r="Q75" s="49" t="s">
        <v>1185</v>
      </c>
      <c r="R75" s="49" t="s">
        <v>1186</v>
      </c>
      <c r="T75" s="313"/>
      <c r="U75" s="313"/>
      <c r="V75" s="313"/>
      <c r="X75" s="313"/>
      <c r="Y75" s="313"/>
      <c r="Z75" s="313"/>
      <c r="AB75" s="313"/>
      <c r="AC75" s="313"/>
      <c r="AD75" s="313"/>
      <c r="AF75" s="313"/>
      <c r="AG75" s="313"/>
      <c r="AH75" s="313"/>
      <c r="AJ75" s="313"/>
      <c r="AK75" s="313"/>
      <c r="AL75" s="313"/>
      <c r="AN75" s="313"/>
      <c r="AO75" s="313"/>
      <c r="AP75" s="313"/>
    </row>
    <row r="76" spans="2:42" ht="15.75">
      <c r="B76" s="399"/>
      <c r="C76" s="320"/>
      <c r="D76" s="275"/>
      <c r="E76" s="275"/>
      <c r="F76" s="275"/>
      <c r="G76" s="276"/>
      <c r="H76" s="276"/>
      <c r="K76" s="46"/>
      <c r="L76" s="46"/>
      <c r="M76" s="46" t="s">
        <v>1187</v>
      </c>
      <c r="N76" s="46" t="s">
        <v>1188</v>
      </c>
      <c r="O76" s="49" t="s">
        <v>1189</v>
      </c>
      <c r="P76" s="49" t="s">
        <v>1190</v>
      </c>
      <c r="Q76" s="49" t="s">
        <v>1191</v>
      </c>
      <c r="R76" s="49" t="s">
        <v>1192</v>
      </c>
      <c r="T76" s="313"/>
      <c r="U76" s="313"/>
      <c r="V76" s="313"/>
      <c r="X76" s="313"/>
      <c r="Y76" s="313"/>
      <c r="Z76" s="313"/>
      <c r="AB76" s="313"/>
      <c r="AC76" s="313"/>
      <c r="AD76" s="313"/>
      <c r="AF76" s="313"/>
      <c r="AG76" s="313"/>
      <c r="AH76" s="313"/>
      <c r="AJ76" s="313"/>
      <c r="AK76" s="313"/>
      <c r="AL76" s="313"/>
      <c r="AN76" s="313"/>
      <c r="AO76" s="313"/>
      <c r="AP76" s="313"/>
    </row>
    <row r="77" spans="2:42" ht="15.75">
      <c r="B77" s="399"/>
      <c r="C77" s="320"/>
      <c r="D77" s="275"/>
      <c r="E77" s="275"/>
      <c r="F77" s="275"/>
      <c r="G77" s="276"/>
      <c r="H77" s="276"/>
      <c r="K77" s="46"/>
      <c r="L77" s="46"/>
      <c r="M77" s="46" t="s">
        <v>1193</v>
      </c>
      <c r="N77" s="46" t="s">
        <v>1194</v>
      </c>
      <c r="O77" s="49" t="s">
        <v>1195</v>
      </c>
      <c r="P77" s="49" t="s">
        <v>1196</v>
      </c>
      <c r="Q77" s="49" t="s">
        <v>1197</v>
      </c>
      <c r="R77" s="49" t="s">
        <v>1198</v>
      </c>
      <c r="T77" s="313"/>
      <c r="U77" s="313"/>
      <c r="V77" s="313"/>
      <c r="X77" s="313"/>
      <c r="Y77" s="313"/>
      <c r="Z77" s="313"/>
      <c r="AB77" s="313"/>
      <c r="AC77" s="313"/>
      <c r="AD77" s="313"/>
      <c r="AF77" s="313"/>
      <c r="AG77" s="313"/>
      <c r="AH77" s="313"/>
      <c r="AJ77" s="313"/>
      <c r="AK77" s="313"/>
      <c r="AL77" s="313"/>
      <c r="AN77" s="313"/>
      <c r="AO77" s="313"/>
      <c r="AP77" s="313"/>
    </row>
    <row r="78" spans="2:42" ht="15.75">
      <c r="B78" s="399"/>
      <c r="C78" s="320"/>
      <c r="D78" s="275"/>
      <c r="E78" s="275"/>
      <c r="F78" s="275"/>
      <c r="G78" s="276"/>
      <c r="H78" s="276"/>
      <c r="K78" s="46"/>
      <c r="L78" s="46"/>
      <c r="M78" s="46" t="s">
        <v>1199</v>
      </c>
      <c r="N78" s="46" t="s">
        <v>1200</v>
      </c>
      <c r="O78" s="49" t="s">
        <v>1201</v>
      </c>
      <c r="P78" s="49" t="s">
        <v>1202</v>
      </c>
      <c r="Q78" s="49" t="s">
        <v>1203</v>
      </c>
      <c r="R78" s="49" t="s">
        <v>1204</v>
      </c>
      <c r="T78" s="313"/>
      <c r="U78" s="313"/>
      <c r="V78" s="313"/>
      <c r="X78" s="313"/>
      <c r="Y78" s="313"/>
      <c r="Z78" s="313"/>
      <c r="AB78" s="313"/>
      <c r="AC78" s="313"/>
      <c r="AD78" s="313"/>
      <c r="AF78" s="313"/>
      <c r="AG78" s="313"/>
      <c r="AH78" s="313"/>
      <c r="AJ78" s="313"/>
      <c r="AK78" s="313"/>
      <c r="AL78" s="313"/>
      <c r="AN78" s="313"/>
      <c r="AO78" s="313"/>
      <c r="AP78" s="313"/>
    </row>
    <row r="79" spans="2:42" ht="17.25" customHeight="1">
      <c r="B79" s="420">
        <v>20</v>
      </c>
      <c r="C79" s="115" t="s">
        <v>1205</v>
      </c>
      <c r="D79" s="368" t="s">
        <v>1206</v>
      </c>
      <c r="E79" s="368" t="s">
        <v>1207</v>
      </c>
      <c r="F79" s="701"/>
      <c r="G79" s="702"/>
      <c r="H79" s="703"/>
      <c r="K79" s="432"/>
      <c r="L79" s="439"/>
      <c r="M79" s="439"/>
      <c r="N79" s="439"/>
      <c r="O79" s="439"/>
      <c r="P79" s="439"/>
      <c r="Q79" s="439"/>
      <c r="R79" s="433"/>
      <c r="T79" s="313"/>
      <c r="U79" s="313"/>
      <c r="V79" s="313"/>
      <c r="X79" s="313"/>
      <c r="Y79" s="313"/>
      <c r="Z79" s="313"/>
      <c r="AB79" s="313"/>
      <c r="AC79" s="313"/>
      <c r="AD79" s="313"/>
      <c r="AF79" s="313"/>
      <c r="AG79" s="313"/>
      <c r="AH79" s="313"/>
      <c r="AJ79" s="313"/>
      <c r="AK79" s="313"/>
      <c r="AL79" s="313"/>
      <c r="AN79" s="313"/>
      <c r="AO79" s="313"/>
      <c r="AP79" s="313"/>
    </row>
    <row r="80" spans="2:42" ht="17.25" customHeight="1">
      <c r="B80" s="421"/>
      <c r="C80" s="349" t="s">
        <v>1208</v>
      </c>
      <c r="D80" s="26"/>
      <c r="E80" s="26"/>
      <c r="F80" s="704"/>
      <c r="G80" s="705"/>
      <c r="H80" s="706"/>
      <c r="K80" s="15" t="b">
        <v>0</v>
      </c>
      <c r="L80" s="15" t="b">
        <v>0</v>
      </c>
      <c r="M80" s="46"/>
      <c r="N80" s="46"/>
      <c r="O80" s="49"/>
      <c r="P80" s="49"/>
      <c r="Q80" s="49"/>
      <c r="R80" s="49"/>
      <c r="T80" s="313"/>
      <c r="U80" s="313"/>
      <c r="V80" s="313"/>
      <c r="X80" s="313">
        <f>IF(OR(K80=TRUE,L80=TRUE),0,1)</f>
        <v>1</v>
      </c>
      <c r="Y80" s="313" t="s">
        <v>311</v>
      </c>
      <c r="Z80" s="313" t="s">
        <v>281</v>
      </c>
      <c r="AB80" s="313"/>
      <c r="AC80" s="313"/>
      <c r="AD80" s="313"/>
      <c r="AF80" s="313"/>
      <c r="AG80" s="313"/>
      <c r="AH80" s="313"/>
      <c r="AJ80" s="313"/>
      <c r="AK80" s="313"/>
      <c r="AL80" s="313"/>
      <c r="AN80" s="313"/>
      <c r="AO80" s="313"/>
      <c r="AP80" s="313"/>
    </row>
    <row r="81" spans="2:42" ht="17.25" customHeight="1">
      <c r="B81" s="421"/>
      <c r="C81" s="349" t="s">
        <v>1209</v>
      </c>
      <c r="D81" s="26"/>
      <c r="E81" s="26"/>
      <c r="F81" s="704"/>
      <c r="G81" s="705"/>
      <c r="H81" s="706"/>
      <c r="K81" s="15" t="b">
        <v>0</v>
      </c>
      <c r="L81" s="15" t="b">
        <v>0</v>
      </c>
      <c r="M81" s="46"/>
      <c r="N81" s="46"/>
      <c r="O81" s="49"/>
      <c r="P81" s="49"/>
      <c r="Q81" s="49"/>
      <c r="R81" s="49"/>
      <c r="T81" s="313"/>
      <c r="U81" s="313"/>
      <c r="V81" s="313"/>
      <c r="X81" s="313">
        <f t="shared" ref="X81:X83" si="5">IF(OR(K81=TRUE,L81=TRUE),0,1)</f>
        <v>1</v>
      </c>
      <c r="Y81" s="313" t="s">
        <v>311</v>
      </c>
      <c r="Z81" s="313" t="s">
        <v>281</v>
      </c>
      <c r="AB81" s="313"/>
      <c r="AC81" s="313"/>
      <c r="AD81" s="313"/>
      <c r="AF81" s="313"/>
      <c r="AG81" s="313"/>
      <c r="AH81" s="313"/>
      <c r="AJ81" s="313"/>
      <c r="AK81" s="313"/>
      <c r="AL81" s="313"/>
      <c r="AN81" s="313"/>
      <c r="AO81" s="313"/>
      <c r="AP81" s="313"/>
    </row>
    <row r="82" spans="2:42" ht="17.25" customHeight="1">
      <c r="B82" s="421"/>
      <c r="C82" s="349" t="s">
        <v>1210</v>
      </c>
      <c r="D82" s="26"/>
      <c r="E82" s="26"/>
      <c r="F82" s="704"/>
      <c r="G82" s="705"/>
      <c r="H82" s="706"/>
      <c r="K82" s="15" t="b">
        <v>0</v>
      </c>
      <c r="L82" s="15" t="b">
        <v>0</v>
      </c>
      <c r="M82" s="46"/>
      <c r="N82" s="46"/>
      <c r="O82" s="49"/>
      <c r="P82" s="49"/>
      <c r="Q82" s="49"/>
      <c r="R82" s="49"/>
      <c r="T82" s="313"/>
      <c r="U82" s="313"/>
      <c r="V82" s="313"/>
      <c r="X82" s="313">
        <f t="shared" si="5"/>
        <v>1</v>
      </c>
      <c r="Y82" s="313" t="s">
        <v>311</v>
      </c>
      <c r="Z82" s="313" t="s">
        <v>281</v>
      </c>
      <c r="AB82" s="313"/>
      <c r="AC82" s="313"/>
      <c r="AD82" s="313"/>
      <c r="AF82" s="313"/>
      <c r="AG82" s="313"/>
      <c r="AH82" s="313"/>
      <c r="AJ82" s="313"/>
      <c r="AK82" s="313"/>
      <c r="AL82" s="313"/>
      <c r="AN82" s="313"/>
      <c r="AO82" s="313"/>
      <c r="AP82" s="313"/>
    </row>
    <row r="83" spans="2:42" ht="17.25" customHeight="1">
      <c r="B83" s="422"/>
      <c r="C83" s="349" t="s">
        <v>1211</v>
      </c>
      <c r="D83" s="26"/>
      <c r="E83" s="26"/>
      <c r="F83" s="707"/>
      <c r="G83" s="708"/>
      <c r="H83" s="709"/>
      <c r="K83" s="15" t="b">
        <v>0</v>
      </c>
      <c r="L83" s="15" t="b">
        <v>0</v>
      </c>
      <c r="M83" s="46"/>
      <c r="N83" s="46"/>
      <c r="O83" s="49"/>
      <c r="P83" s="49"/>
      <c r="Q83" s="49"/>
      <c r="R83" s="49"/>
      <c r="T83" s="313"/>
      <c r="U83" s="313"/>
      <c r="V83" s="313"/>
      <c r="X83" s="313">
        <f t="shared" si="5"/>
        <v>1</v>
      </c>
      <c r="Y83" s="313" t="s">
        <v>311</v>
      </c>
      <c r="Z83" s="313" t="s">
        <v>281</v>
      </c>
      <c r="AB83" s="313"/>
      <c r="AC83" s="313"/>
      <c r="AD83" s="313"/>
      <c r="AF83" s="313"/>
      <c r="AG83" s="313"/>
      <c r="AH83" s="313"/>
      <c r="AJ83" s="313"/>
      <c r="AK83" s="313"/>
      <c r="AL83" s="313"/>
      <c r="AN83" s="313"/>
      <c r="AO83" s="313"/>
      <c r="AP83" s="313"/>
    </row>
    <row r="84" spans="2:42" ht="15.6" customHeight="1">
      <c r="B84" s="283"/>
      <c r="C84" s="607" t="s">
        <v>1212</v>
      </c>
      <c r="D84" s="607"/>
      <c r="E84" s="607"/>
      <c r="F84" s="607"/>
      <c r="G84" s="607"/>
      <c r="H84" s="607"/>
      <c r="K84" s="432"/>
      <c r="L84" s="439"/>
      <c r="M84" s="439"/>
      <c r="N84" s="439"/>
      <c r="O84" s="439"/>
      <c r="P84" s="439"/>
      <c r="Q84" s="439"/>
      <c r="R84" s="433"/>
      <c r="T84" s="313"/>
      <c r="U84" s="313"/>
      <c r="V84" s="313"/>
      <c r="X84" s="313"/>
      <c r="Y84" s="313"/>
      <c r="Z84" s="313"/>
      <c r="AB84" s="313"/>
      <c r="AC84" s="313"/>
      <c r="AD84" s="313"/>
      <c r="AF84" s="313"/>
      <c r="AG84" s="313"/>
      <c r="AH84" s="313"/>
      <c r="AJ84" s="313"/>
      <c r="AK84" s="313"/>
      <c r="AL84" s="313"/>
      <c r="AN84" s="313"/>
      <c r="AO84" s="313"/>
      <c r="AP84" s="313"/>
    </row>
    <row r="85" spans="2:42" ht="30">
      <c r="B85" s="313">
        <v>21</v>
      </c>
      <c r="C85" s="58" t="s">
        <v>1213</v>
      </c>
      <c r="D85" s="602" t="s">
        <v>165</v>
      </c>
      <c r="E85" s="617"/>
      <c r="F85" s="603"/>
      <c r="G85" s="116"/>
      <c r="H85" s="117"/>
      <c r="I85" s="99"/>
      <c r="K85" s="46"/>
      <c r="L85" s="46"/>
      <c r="M85" s="46" t="s">
        <v>1214</v>
      </c>
      <c r="N85" s="46"/>
      <c r="O85" s="49"/>
      <c r="P85" s="49"/>
      <c r="Q85" s="49"/>
      <c r="R85" s="49"/>
      <c r="T85" s="313"/>
      <c r="U85" s="313"/>
      <c r="V85" s="313"/>
      <c r="X85" s="313"/>
      <c r="Y85" s="313"/>
      <c r="Z85" s="313"/>
      <c r="AB85" s="313">
        <f>IF(D85="Pick One",1,"0")</f>
        <v>1</v>
      </c>
      <c r="AC85" s="313" t="s">
        <v>280</v>
      </c>
      <c r="AD85" s="313" t="s">
        <v>287</v>
      </c>
      <c r="AF85" s="313"/>
      <c r="AG85" s="313"/>
      <c r="AH85" s="313"/>
      <c r="AJ85" s="313"/>
      <c r="AK85" s="313"/>
      <c r="AL85" s="313"/>
      <c r="AN85" s="313"/>
      <c r="AO85" s="313"/>
      <c r="AP85" s="313"/>
    </row>
    <row r="86" spans="2:42" ht="98.45" customHeight="1">
      <c r="B86" s="313">
        <v>22</v>
      </c>
      <c r="C86" s="358" t="s">
        <v>1215</v>
      </c>
      <c r="D86" s="413"/>
      <c r="E86" s="442"/>
      <c r="F86" s="442"/>
      <c r="G86" s="442"/>
      <c r="H86" s="437"/>
      <c r="I86" s="75"/>
      <c r="J86" s="75"/>
      <c r="K86" s="15"/>
      <c r="L86" s="15"/>
      <c r="M86" s="158" t="s">
        <v>1216</v>
      </c>
      <c r="N86" s="46"/>
      <c r="O86" s="49"/>
      <c r="P86" s="49"/>
      <c r="Q86" s="49"/>
      <c r="R86" s="49"/>
      <c r="T86" s="313"/>
      <c r="U86" s="313"/>
      <c r="V86" s="313"/>
      <c r="X86" s="313"/>
      <c r="Y86" s="313"/>
      <c r="Z86" s="313"/>
      <c r="AB86" s="313">
        <f>IF(D86="",1,"0")</f>
        <v>1</v>
      </c>
      <c r="AC86" s="313" t="s">
        <v>311</v>
      </c>
      <c r="AD86" s="313" t="s">
        <v>281</v>
      </c>
      <c r="AF86" s="313"/>
      <c r="AG86" s="313"/>
      <c r="AH86" s="313"/>
      <c r="AJ86" s="313"/>
      <c r="AK86" s="313"/>
      <c r="AL86" s="313"/>
      <c r="AN86" s="313"/>
      <c r="AO86" s="313"/>
      <c r="AP86" s="313"/>
    </row>
    <row r="87" spans="2:42" ht="98.45" customHeight="1">
      <c r="B87" s="313">
        <v>23</v>
      </c>
      <c r="C87" s="358" t="s">
        <v>1217</v>
      </c>
      <c r="D87" s="413"/>
      <c r="E87" s="442"/>
      <c r="F87" s="442"/>
      <c r="G87" s="442"/>
      <c r="H87" s="437"/>
      <c r="I87" s="75"/>
      <c r="J87" s="75"/>
      <c r="K87" s="15"/>
      <c r="L87" s="15"/>
      <c r="M87" s="158" t="s">
        <v>1218</v>
      </c>
      <c r="N87" s="46"/>
      <c r="O87" s="49"/>
      <c r="P87" s="49"/>
      <c r="Q87" s="49"/>
      <c r="R87" s="49"/>
      <c r="T87" s="313"/>
      <c r="U87" s="313"/>
      <c r="V87" s="313"/>
      <c r="X87" s="313"/>
      <c r="Y87" s="313"/>
      <c r="Z87" s="313"/>
      <c r="AB87" s="313">
        <f>IF(D87="",1,"0")</f>
        <v>1</v>
      </c>
      <c r="AC87" s="313" t="s">
        <v>311</v>
      </c>
      <c r="AD87" s="313" t="s">
        <v>281</v>
      </c>
      <c r="AF87" s="313"/>
      <c r="AG87" s="313"/>
      <c r="AH87" s="313"/>
      <c r="AJ87" s="313"/>
      <c r="AK87" s="313"/>
      <c r="AL87" s="313"/>
      <c r="AN87" s="313"/>
      <c r="AO87" s="313"/>
      <c r="AP87" s="313"/>
    </row>
    <row r="88" spans="2:42" ht="15.6" customHeight="1">
      <c r="B88" s="339"/>
      <c r="C88" s="607" t="s">
        <v>1219</v>
      </c>
      <c r="D88" s="607"/>
      <c r="E88" s="607"/>
      <c r="F88" s="607"/>
      <c r="G88" s="607"/>
      <c r="H88" s="607"/>
      <c r="K88" s="432"/>
      <c r="L88" s="439"/>
      <c r="M88" s="439"/>
      <c r="N88" s="439"/>
      <c r="O88" s="439"/>
      <c r="P88" s="439"/>
      <c r="Q88" s="439"/>
      <c r="R88" s="433"/>
      <c r="T88" s="313"/>
      <c r="U88" s="313"/>
      <c r="V88" s="313"/>
      <c r="X88" s="313"/>
      <c r="Y88" s="313"/>
      <c r="Z88" s="313"/>
      <c r="AB88" s="313"/>
      <c r="AC88" s="313"/>
      <c r="AD88" s="313"/>
      <c r="AF88" s="313"/>
      <c r="AG88" s="313"/>
      <c r="AH88" s="313"/>
      <c r="AJ88" s="313"/>
      <c r="AK88" s="313"/>
      <c r="AL88" s="313"/>
      <c r="AN88" s="313"/>
      <c r="AO88" s="313"/>
      <c r="AP88" s="313"/>
    </row>
    <row r="89" spans="2:42" ht="17.25" customHeight="1">
      <c r="B89" s="52"/>
      <c r="C89" s="115"/>
      <c r="D89" s="699" t="s">
        <v>1206</v>
      </c>
      <c r="E89" s="699"/>
      <c r="F89" s="699" t="s">
        <v>1207</v>
      </c>
      <c r="G89" s="699"/>
      <c r="H89" s="367"/>
      <c r="K89" s="432"/>
      <c r="L89" s="439"/>
      <c r="M89" s="439"/>
      <c r="N89" s="439"/>
      <c r="O89" s="439"/>
      <c r="P89" s="439"/>
      <c r="Q89" s="439"/>
      <c r="R89" s="433"/>
      <c r="T89" s="313"/>
      <c r="U89" s="313"/>
      <c r="V89" s="313"/>
      <c r="X89" s="313"/>
      <c r="Y89" s="313"/>
      <c r="Z89" s="313"/>
      <c r="AB89" s="313"/>
      <c r="AC89" s="313"/>
      <c r="AD89" s="313"/>
      <c r="AF89" s="313"/>
      <c r="AG89" s="313"/>
      <c r="AH89" s="313"/>
      <c r="AJ89" s="313"/>
      <c r="AK89" s="313"/>
      <c r="AL89" s="313"/>
      <c r="AN89" s="313"/>
      <c r="AO89" s="313"/>
      <c r="AP89" s="313"/>
    </row>
    <row r="90" spans="2:42" ht="34.5" customHeight="1">
      <c r="B90" s="313">
        <v>24</v>
      </c>
      <c r="C90" s="349" t="s">
        <v>1220</v>
      </c>
      <c r="D90" s="700"/>
      <c r="E90" s="700"/>
      <c r="F90" s="700"/>
      <c r="G90" s="700"/>
      <c r="H90" s="367"/>
      <c r="K90" s="15"/>
      <c r="L90" s="15"/>
      <c r="M90" s="46" t="s">
        <v>1221</v>
      </c>
      <c r="N90" s="46" t="s">
        <v>1222</v>
      </c>
      <c r="O90" s="49"/>
      <c r="P90" s="49"/>
      <c r="Q90" s="49"/>
      <c r="R90" s="49"/>
      <c r="T90" s="313"/>
      <c r="U90" s="313"/>
      <c r="V90" s="313"/>
      <c r="X90" s="313"/>
      <c r="Y90" s="313"/>
      <c r="Z90" s="313"/>
      <c r="AB90" s="313">
        <f>IF(OR(D90="",F90=""),1,0)</f>
        <v>1</v>
      </c>
      <c r="AC90" s="313" t="s">
        <v>280</v>
      </c>
      <c r="AD90" s="313" t="s">
        <v>281</v>
      </c>
      <c r="AF90" s="313"/>
      <c r="AG90" s="313"/>
      <c r="AH90" s="313"/>
      <c r="AJ90" s="313"/>
      <c r="AK90" s="313"/>
      <c r="AL90" s="313"/>
      <c r="AN90" s="313"/>
      <c r="AO90" s="313"/>
      <c r="AP90" s="313"/>
    </row>
    <row r="91" spans="2:42" ht="45">
      <c r="B91" s="313">
        <v>25</v>
      </c>
      <c r="C91" s="349" t="s">
        <v>1223</v>
      </c>
      <c r="D91" s="700"/>
      <c r="E91" s="700"/>
      <c r="F91" s="700"/>
      <c r="G91" s="700"/>
      <c r="H91" s="367"/>
      <c r="K91" s="15"/>
      <c r="L91" s="15"/>
      <c r="M91" s="46" t="s">
        <v>1224</v>
      </c>
      <c r="N91" s="46" t="s">
        <v>1225</v>
      </c>
      <c r="O91" s="49"/>
      <c r="P91" s="49"/>
      <c r="Q91" s="49"/>
      <c r="R91" s="49"/>
      <c r="T91" s="313"/>
      <c r="U91" s="313"/>
      <c r="V91" s="313"/>
      <c r="X91" s="313"/>
      <c r="Y91" s="313"/>
      <c r="Z91" s="313"/>
      <c r="AB91" s="313">
        <f>IF(OR(D91="",F91=""),1,0)</f>
        <v>1</v>
      </c>
      <c r="AC91" s="313" t="s">
        <v>280</v>
      </c>
      <c r="AD91" s="313" t="s">
        <v>281</v>
      </c>
      <c r="AF91" s="313"/>
      <c r="AG91" s="313"/>
      <c r="AH91" s="313"/>
      <c r="AJ91" s="313"/>
      <c r="AK91" s="313"/>
      <c r="AL91" s="313"/>
      <c r="AN91" s="313"/>
      <c r="AO91" s="313"/>
      <c r="AP91" s="313"/>
    </row>
    <row r="92" spans="2:42" ht="15.6" customHeight="1">
      <c r="K92" s="467"/>
      <c r="L92" s="468"/>
      <c r="M92" s="468"/>
      <c r="N92" s="468"/>
      <c r="O92" s="468"/>
      <c r="P92" s="468"/>
      <c r="Q92" s="468"/>
      <c r="R92" s="469"/>
      <c r="T92" s="313"/>
      <c r="U92" s="313"/>
      <c r="V92" s="313"/>
      <c r="X92" s="313"/>
      <c r="Y92" s="313"/>
      <c r="Z92" s="313"/>
      <c r="AB92" s="313"/>
      <c r="AC92" s="313"/>
      <c r="AD92" s="313"/>
      <c r="AF92" s="313"/>
      <c r="AG92" s="313"/>
      <c r="AH92" s="313"/>
      <c r="AJ92" s="313"/>
      <c r="AK92" s="313"/>
      <c r="AL92" s="313"/>
      <c r="AN92" s="313"/>
      <c r="AO92" s="313"/>
      <c r="AP92" s="313"/>
    </row>
    <row r="93" spans="2:42" ht="15.6" customHeight="1">
      <c r="B93" s="52"/>
      <c r="C93" s="585" t="s">
        <v>1226</v>
      </c>
      <c r="D93" s="585"/>
      <c r="E93" s="585"/>
      <c r="F93" s="585"/>
      <c r="G93" s="585"/>
      <c r="H93" s="585"/>
      <c r="K93" s="492"/>
      <c r="L93" s="493"/>
      <c r="M93" s="493"/>
      <c r="N93" s="493"/>
      <c r="O93" s="493"/>
      <c r="P93" s="493"/>
      <c r="Q93" s="493"/>
      <c r="R93" s="494"/>
      <c r="T93" s="313"/>
      <c r="U93" s="313"/>
      <c r="V93" s="313"/>
      <c r="X93" s="313"/>
      <c r="Y93" s="313"/>
      <c r="Z93" s="313"/>
      <c r="AB93" s="313"/>
      <c r="AC93" s="313"/>
      <c r="AD93" s="313"/>
      <c r="AF93" s="313"/>
      <c r="AG93" s="313"/>
      <c r="AH93" s="313"/>
      <c r="AJ93" s="313"/>
      <c r="AK93" s="313"/>
      <c r="AL93" s="313"/>
      <c r="AN93" s="313"/>
      <c r="AO93" s="313"/>
      <c r="AP93" s="313"/>
    </row>
    <row r="94" spans="2:42" ht="15.6" customHeight="1">
      <c r="C94" s="585" t="s">
        <v>1227</v>
      </c>
      <c r="D94" s="585"/>
      <c r="E94" s="585"/>
      <c r="F94" s="585"/>
      <c r="G94" s="585"/>
      <c r="H94" s="585"/>
      <c r="K94" s="492"/>
      <c r="L94" s="493"/>
      <c r="M94" s="493"/>
      <c r="N94" s="493"/>
      <c r="O94" s="493"/>
      <c r="P94" s="493"/>
      <c r="Q94" s="493"/>
      <c r="R94" s="494"/>
      <c r="T94" s="313"/>
      <c r="U94" s="313"/>
      <c r="V94" s="313"/>
      <c r="X94" s="313"/>
      <c r="Y94" s="313"/>
      <c r="Z94" s="313"/>
      <c r="AB94" s="313"/>
      <c r="AC94" s="313"/>
      <c r="AD94" s="313"/>
      <c r="AF94" s="313"/>
      <c r="AG94" s="313"/>
      <c r="AH94" s="313"/>
      <c r="AJ94" s="313"/>
      <c r="AK94" s="313"/>
      <c r="AL94" s="313"/>
      <c r="AN94" s="313"/>
      <c r="AO94" s="313"/>
      <c r="AP94" s="313"/>
    </row>
    <row r="95" spans="2:42" ht="30" customHeight="1">
      <c r="B95" s="52"/>
      <c r="C95" s="694" t="s">
        <v>1228</v>
      </c>
      <c r="D95" s="694"/>
      <c r="E95" s="694"/>
      <c r="F95" s="694"/>
      <c r="G95" s="694"/>
      <c r="H95" s="694"/>
      <c r="K95" s="492"/>
      <c r="L95" s="493"/>
      <c r="M95" s="493"/>
      <c r="N95" s="493"/>
      <c r="O95" s="493"/>
      <c r="P95" s="493"/>
      <c r="Q95" s="493"/>
      <c r="R95" s="494"/>
      <c r="T95" s="313"/>
      <c r="U95" s="313"/>
      <c r="V95" s="313"/>
      <c r="X95" s="313"/>
      <c r="Y95" s="313"/>
      <c r="Z95" s="313"/>
      <c r="AB95" s="313"/>
      <c r="AC95" s="313"/>
      <c r="AD95" s="313"/>
      <c r="AF95" s="313"/>
      <c r="AG95" s="313"/>
      <c r="AH95" s="313"/>
      <c r="AJ95" s="313"/>
      <c r="AK95" s="313"/>
      <c r="AL95" s="313"/>
      <c r="AN95" s="313"/>
      <c r="AO95" s="313"/>
      <c r="AP95" s="313"/>
    </row>
    <row r="96" spans="2:42" ht="15.6" customHeight="1">
      <c r="B96" s="420">
        <v>26</v>
      </c>
      <c r="C96" s="693" t="s">
        <v>1229</v>
      </c>
      <c r="D96" s="693"/>
      <c r="E96" s="693"/>
      <c r="F96" s="693"/>
      <c r="G96" s="693"/>
      <c r="H96" s="693"/>
      <c r="I96" s="99"/>
      <c r="K96" s="470"/>
      <c r="L96" s="471"/>
      <c r="M96" s="471"/>
      <c r="N96" s="471"/>
      <c r="O96" s="471"/>
      <c r="P96" s="471"/>
      <c r="Q96" s="471"/>
      <c r="R96" s="472"/>
      <c r="T96" s="313"/>
      <c r="U96" s="313"/>
      <c r="V96" s="313"/>
      <c r="X96" s="313"/>
      <c r="Y96" s="313"/>
      <c r="Z96" s="313"/>
      <c r="AB96" s="313"/>
      <c r="AC96" s="313"/>
      <c r="AD96" s="313"/>
      <c r="AF96" s="313"/>
      <c r="AG96" s="313"/>
      <c r="AH96" s="313"/>
      <c r="AJ96" s="313"/>
      <c r="AK96" s="313"/>
      <c r="AL96" s="313"/>
      <c r="AN96" s="313"/>
      <c r="AO96" s="313"/>
      <c r="AP96" s="313"/>
    </row>
    <row r="97" spans="2:42" ht="15.75">
      <c r="B97" s="421"/>
      <c r="C97" s="102" t="s">
        <v>1230</v>
      </c>
      <c r="D97" s="602" t="s">
        <v>1231</v>
      </c>
      <c r="E97" s="617"/>
      <c r="F97" s="603"/>
      <c r="G97" s="116"/>
      <c r="H97" s="117"/>
      <c r="I97" s="99"/>
      <c r="K97" s="46"/>
      <c r="L97" s="46"/>
      <c r="M97" s="46" t="s">
        <v>1232</v>
      </c>
      <c r="N97" s="46"/>
      <c r="O97" s="49"/>
      <c r="P97" s="49"/>
      <c r="Q97" s="49"/>
      <c r="R97" s="49"/>
      <c r="T97" s="313"/>
      <c r="U97" s="313"/>
      <c r="V97" s="313"/>
      <c r="X97" s="313">
        <f>IF(D97="Select One",1,0)</f>
        <v>1</v>
      </c>
      <c r="Y97" s="313" t="s">
        <v>280</v>
      </c>
      <c r="Z97" s="313" t="s">
        <v>287</v>
      </c>
      <c r="AB97" s="313">
        <f>IF(D97="Select One",1,0)</f>
        <v>1</v>
      </c>
      <c r="AC97" s="313" t="s">
        <v>280</v>
      </c>
      <c r="AD97" s="313" t="s">
        <v>287</v>
      </c>
      <c r="AF97" s="313">
        <f>IF(D97="Select One",1,0)</f>
        <v>1</v>
      </c>
      <c r="AG97" s="313" t="s">
        <v>280</v>
      </c>
      <c r="AH97" s="313" t="s">
        <v>287</v>
      </c>
      <c r="AJ97" s="313"/>
      <c r="AK97" s="313"/>
      <c r="AL97" s="313"/>
      <c r="AN97" s="313"/>
      <c r="AO97" s="313"/>
      <c r="AP97" s="313"/>
    </row>
    <row r="98" spans="2:42" ht="15.75">
      <c r="B98" s="422"/>
      <c r="C98" s="102" t="s">
        <v>1233</v>
      </c>
      <c r="D98" s="602" t="s">
        <v>1231</v>
      </c>
      <c r="E98" s="617"/>
      <c r="F98" s="603"/>
      <c r="G98" s="118"/>
      <c r="H98" s="119"/>
      <c r="I98" s="99"/>
      <c r="K98" s="46"/>
      <c r="L98" s="46"/>
      <c r="M98" s="46" t="s">
        <v>1234</v>
      </c>
      <c r="N98" s="46"/>
      <c r="O98" s="49"/>
      <c r="P98" s="49"/>
      <c r="Q98" s="49"/>
      <c r="R98" s="49"/>
      <c r="T98" s="313"/>
      <c r="U98" s="313"/>
      <c r="V98" s="313"/>
      <c r="X98" s="313">
        <f>IF(D98="Select One",1,0)</f>
        <v>1</v>
      </c>
      <c r="Y98" s="313" t="s">
        <v>280</v>
      </c>
      <c r="Z98" s="313" t="s">
        <v>287</v>
      </c>
      <c r="AB98" s="313">
        <f>IF(D98="Select One",1,0)</f>
        <v>1</v>
      </c>
      <c r="AC98" s="313" t="s">
        <v>280</v>
      </c>
      <c r="AD98" s="313" t="s">
        <v>287</v>
      </c>
      <c r="AF98" s="313">
        <f>IF(D98="Select One",1,0)</f>
        <v>1</v>
      </c>
      <c r="AG98" s="313" t="s">
        <v>280</v>
      </c>
      <c r="AH98" s="313" t="s">
        <v>287</v>
      </c>
      <c r="AJ98" s="313"/>
      <c r="AK98" s="313"/>
      <c r="AL98" s="313"/>
      <c r="AN98" s="313"/>
      <c r="AO98" s="313"/>
      <c r="AP98" s="313"/>
    </row>
    <row r="99" spans="2:42" ht="15.75">
      <c r="B99" s="399">
        <v>27</v>
      </c>
      <c r="C99" s="712" t="s">
        <v>1235</v>
      </c>
      <c r="D99" s="712"/>
      <c r="E99" s="712" t="s">
        <v>1236</v>
      </c>
      <c r="F99" s="712"/>
      <c r="G99" s="118"/>
      <c r="H99" s="119"/>
      <c r="I99" s="99"/>
      <c r="K99" s="120"/>
      <c r="L99" s="121"/>
      <c r="M99" s="121"/>
      <c r="N99" s="121"/>
      <c r="O99" s="121"/>
      <c r="P99" s="121"/>
      <c r="Q99" s="121"/>
      <c r="R99" s="122"/>
      <c r="T99" s="313"/>
      <c r="U99" s="313"/>
      <c r="V99" s="313"/>
      <c r="X99" s="313"/>
      <c r="Y99" s="313"/>
      <c r="Z99" s="313"/>
      <c r="AB99" s="313"/>
      <c r="AC99" s="313"/>
      <c r="AD99" s="313"/>
      <c r="AF99" s="313"/>
      <c r="AG99" s="313"/>
      <c r="AH99" s="313"/>
      <c r="AJ99" s="313"/>
      <c r="AK99" s="313"/>
      <c r="AL99" s="313"/>
      <c r="AN99" s="313"/>
      <c r="AO99" s="313"/>
      <c r="AP99" s="313"/>
    </row>
    <row r="100" spans="2:42" ht="15.75">
      <c r="B100" s="399"/>
      <c r="C100" s="102" t="s">
        <v>1237</v>
      </c>
      <c r="D100" s="24"/>
      <c r="E100" s="502"/>
      <c r="F100" s="502"/>
      <c r="G100" s="118"/>
      <c r="H100" s="119"/>
      <c r="K100" s="15" t="b">
        <v>0</v>
      </c>
      <c r="L100" s="46"/>
      <c r="M100" s="46" t="s">
        <v>1238</v>
      </c>
      <c r="N100" s="46" t="s">
        <v>1239</v>
      </c>
      <c r="O100" s="49"/>
      <c r="P100" s="49"/>
      <c r="Q100" s="49"/>
      <c r="R100" s="49"/>
      <c r="T100" s="313"/>
      <c r="U100" s="313"/>
      <c r="V100" s="313"/>
      <c r="X100" s="313">
        <f>IF(COUNTIF(K100:K106,TRUE)&gt;0,0,1)</f>
        <v>1</v>
      </c>
      <c r="Y100" s="313" t="s">
        <v>311</v>
      </c>
      <c r="Z100" s="313" t="s">
        <v>281</v>
      </c>
      <c r="AB100" s="313">
        <f>IF(COUNTIF(K100:K106,TRUE)&gt;0,0,1)</f>
        <v>1</v>
      </c>
      <c r="AC100" s="313" t="s">
        <v>311</v>
      </c>
      <c r="AD100" s="313" t="s">
        <v>281</v>
      </c>
      <c r="AF100" s="313">
        <f>IF(COUNTIF(K100:K106,TRUE)&gt;0,0,1)</f>
        <v>1</v>
      </c>
      <c r="AG100" s="313" t="s">
        <v>311</v>
      </c>
      <c r="AH100" s="313" t="s">
        <v>281</v>
      </c>
      <c r="AJ100" s="313"/>
      <c r="AK100" s="313"/>
      <c r="AL100" s="313"/>
      <c r="AN100" s="313"/>
      <c r="AO100" s="313"/>
      <c r="AP100" s="313"/>
    </row>
    <row r="101" spans="2:42" ht="15.75">
      <c r="B101" s="399"/>
      <c r="C101" s="102" t="s">
        <v>1240</v>
      </c>
      <c r="D101" s="24"/>
      <c r="E101" s="502"/>
      <c r="F101" s="502"/>
      <c r="G101" s="118"/>
      <c r="H101" s="119"/>
      <c r="K101" s="15" t="b">
        <v>0</v>
      </c>
      <c r="L101" s="46"/>
      <c r="M101" s="46" t="s">
        <v>1241</v>
      </c>
      <c r="N101" s="46" t="s">
        <v>1242</v>
      </c>
      <c r="O101" s="49"/>
      <c r="P101" s="49"/>
      <c r="Q101" s="49"/>
      <c r="R101" s="49"/>
      <c r="T101" s="313"/>
      <c r="U101" s="313"/>
      <c r="V101" s="313"/>
      <c r="X101" s="313"/>
      <c r="Y101" s="313"/>
      <c r="Z101" s="313"/>
      <c r="AB101" s="313"/>
      <c r="AC101" s="313"/>
      <c r="AD101" s="313"/>
      <c r="AF101" s="313"/>
      <c r="AG101" s="313"/>
      <c r="AH101" s="313"/>
      <c r="AJ101" s="313"/>
      <c r="AK101" s="313"/>
      <c r="AL101" s="313"/>
      <c r="AN101" s="313"/>
      <c r="AO101" s="313"/>
      <c r="AP101" s="313"/>
    </row>
    <row r="102" spans="2:42" ht="15.75">
      <c r="B102" s="399"/>
      <c r="C102" s="102" t="s">
        <v>1243</v>
      </c>
      <c r="D102" s="24"/>
      <c r="E102" s="502"/>
      <c r="F102" s="502"/>
      <c r="G102" s="118"/>
      <c r="H102" s="119"/>
      <c r="K102" s="15" t="b">
        <v>0</v>
      </c>
      <c r="L102" s="46"/>
      <c r="M102" s="46" t="s">
        <v>1244</v>
      </c>
      <c r="N102" s="46" t="s">
        <v>1245</v>
      </c>
      <c r="O102" s="49"/>
      <c r="P102" s="49"/>
      <c r="Q102" s="49"/>
      <c r="R102" s="49"/>
      <c r="T102" s="313"/>
      <c r="U102" s="313"/>
      <c r="V102" s="313"/>
      <c r="X102" s="313"/>
      <c r="Y102" s="313"/>
      <c r="Z102" s="313"/>
      <c r="AB102" s="313"/>
      <c r="AC102" s="313"/>
      <c r="AD102" s="313"/>
      <c r="AF102" s="313"/>
      <c r="AG102" s="313"/>
      <c r="AH102" s="313"/>
      <c r="AJ102" s="313"/>
      <c r="AK102" s="313"/>
      <c r="AL102" s="313"/>
      <c r="AN102" s="313"/>
      <c r="AO102" s="313"/>
      <c r="AP102" s="313"/>
    </row>
    <row r="103" spans="2:42" ht="15.75">
      <c r="B103" s="399"/>
      <c r="C103" s="102" t="s">
        <v>1246</v>
      </c>
      <c r="D103" s="24"/>
      <c r="E103" s="502"/>
      <c r="F103" s="502"/>
      <c r="G103" s="118"/>
      <c r="H103" s="119"/>
      <c r="K103" s="15" t="b">
        <v>0</v>
      </c>
      <c r="L103" s="46"/>
      <c r="M103" s="46" t="s">
        <v>1247</v>
      </c>
      <c r="N103" s="46" t="s">
        <v>1248</v>
      </c>
      <c r="O103" s="49"/>
      <c r="P103" s="49"/>
      <c r="Q103" s="49"/>
      <c r="R103" s="49"/>
      <c r="T103" s="313"/>
      <c r="U103" s="313"/>
      <c r="V103" s="313"/>
      <c r="X103" s="313"/>
      <c r="Y103" s="313"/>
      <c r="Z103" s="313"/>
      <c r="AB103" s="313"/>
      <c r="AC103" s="313"/>
      <c r="AD103" s="313"/>
      <c r="AF103" s="313"/>
      <c r="AG103" s="313"/>
      <c r="AH103" s="313"/>
      <c r="AJ103" s="313"/>
      <c r="AK103" s="313"/>
      <c r="AL103" s="313"/>
      <c r="AN103" s="313"/>
      <c r="AO103" s="313"/>
      <c r="AP103" s="313"/>
    </row>
    <row r="104" spans="2:42" ht="15.75">
      <c r="B104" s="399"/>
      <c r="C104" s="102" t="s">
        <v>1249</v>
      </c>
      <c r="D104" s="24"/>
      <c r="E104" s="502"/>
      <c r="F104" s="502"/>
      <c r="G104" s="118"/>
      <c r="H104" s="119"/>
      <c r="K104" s="15" t="b">
        <v>0</v>
      </c>
      <c r="L104" s="46"/>
      <c r="M104" s="46" t="s">
        <v>1250</v>
      </c>
      <c r="N104" s="46" t="s">
        <v>1251</v>
      </c>
      <c r="O104" s="49"/>
      <c r="P104" s="49"/>
      <c r="Q104" s="49"/>
      <c r="R104" s="49"/>
      <c r="T104" s="313"/>
      <c r="U104" s="313"/>
      <c r="V104" s="313"/>
      <c r="X104" s="313"/>
      <c r="Y104" s="313"/>
      <c r="Z104" s="313"/>
      <c r="AB104" s="313"/>
      <c r="AC104" s="313"/>
      <c r="AD104" s="313"/>
      <c r="AF104" s="313"/>
      <c r="AG104" s="313"/>
      <c r="AH104" s="313"/>
      <c r="AJ104" s="313"/>
      <c r="AK104" s="313"/>
      <c r="AL104" s="313"/>
      <c r="AN104" s="313"/>
      <c r="AO104" s="313"/>
      <c r="AP104" s="313"/>
    </row>
    <row r="105" spans="2:42" ht="15.75">
      <c r="B105" s="399"/>
      <c r="C105" s="102" t="s">
        <v>1252</v>
      </c>
      <c r="D105" s="24"/>
      <c r="E105" s="502"/>
      <c r="F105" s="502"/>
      <c r="G105" s="118"/>
      <c r="H105" s="119"/>
      <c r="K105" s="15" t="b">
        <v>0</v>
      </c>
      <c r="L105" s="46"/>
      <c r="M105" s="46" t="s">
        <v>1253</v>
      </c>
      <c r="N105" s="46" t="s">
        <v>1254</v>
      </c>
      <c r="O105" s="49"/>
      <c r="P105" s="49"/>
      <c r="Q105" s="49"/>
      <c r="R105" s="49"/>
      <c r="T105" s="313"/>
      <c r="U105" s="313"/>
      <c r="V105" s="313"/>
      <c r="X105" s="313"/>
      <c r="Y105" s="313"/>
      <c r="Z105" s="313"/>
      <c r="AB105" s="313"/>
      <c r="AC105" s="313"/>
      <c r="AD105" s="313"/>
      <c r="AF105" s="313"/>
      <c r="AG105" s="313"/>
      <c r="AH105" s="313"/>
      <c r="AJ105" s="313"/>
      <c r="AK105" s="313"/>
      <c r="AL105" s="313"/>
      <c r="AN105" s="313"/>
      <c r="AO105" s="313"/>
      <c r="AP105" s="313"/>
    </row>
    <row r="106" spans="2:42" ht="15.75">
      <c r="B106" s="399"/>
      <c r="C106" s="102" t="s">
        <v>1255</v>
      </c>
      <c r="D106" s="24"/>
      <c r="E106" s="502"/>
      <c r="F106" s="502"/>
      <c r="G106" s="118"/>
      <c r="H106" s="119"/>
      <c r="K106" s="15" t="b">
        <v>0</v>
      </c>
      <c r="L106" s="46"/>
      <c r="M106" s="46" t="s">
        <v>1256</v>
      </c>
      <c r="N106" s="46" t="s">
        <v>1257</v>
      </c>
      <c r="O106" s="49"/>
      <c r="P106" s="49"/>
      <c r="Q106" s="49"/>
      <c r="R106" s="49"/>
      <c r="T106" s="313"/>
      <c r="U106" s="313"/>
      <c r="V106" s="313"/>
      <c r="X106" s="313"/>
      <c r="Y106" s="313"/>
      <c r="Z106" s="313"/>
      <c r="AB106" s="313"/>
      <c r="AC106" s="313"/>
      <c r="AD106" s="313"/>
      <c r="AF106" s="313"/>
      <c r="AG106" s="313"/>
      <c r="AH106" s="313"/>
      <c r="AJ106" s="313"/>
      <c r="AK106" s="313"/>
      <c r="AL106" s="313"/>
      <c r="AN106" s="313"/>
      <c r="AO106" s="313"/>
      <c r="AP106" s="313"/>
    </row>
    <row r="107" spans="2:42" ht="15.75">
      <c r="B107" s="399">
        <v>28</v>
      </c>
      <c r="C107" s="695" t="s">
        <v>1258</v>
      </c>
      <c r="D107" s="695"/>
      <c r="E107" s="693" t="s">
        <v>1236</v>
      </c>
      <c r="F107" s="693"/>
      <c r="G107" s="118"/>
      <c r="H107" s="119"/>
      <c r="K107" s="432"/>
      <c r="L107" s="439"/>
      <c r="M107" s="439"/>
      <c r="N107" s="439"/>
      <c r="O107" s="439"/>
      <c r="P107" s="439"/>
      <c r="Q107" s="439"/>
      <c r="R107" s="433"/>
      <c r="T107" s="313"/>
      <c r="U107" s="313"/>
      <c r="V107" s="313"/>
      <c r="X107" s="313"/>
      <c r="Y107" s="313"/>
      <c r="Z107" s="313"/>
      <c r="AB107" s="313"/>
      <c r="AC107" s="313"/>
      <c r="AD107" s="313"/>
      <c r="AF107" s="313"/>
      <c r="AG107" s="313"/>
      <c r="AH107" s="313"/>
      <c r="AJ107" s="313"/>
      <c r="AK107" s="313"/>
      <c r="AL107" s="313"/>
      <c r="AN107" s="313"/>
      <c r="AO107" s="313"/>
      <c r="AP107" s="313"/>
    </row>
    <row r="108" spans="2:42" ht="15.75">
      <c r="B108" s="399"/>
      <c r="C108" s="102" t="s">
        <v>1259</v>
      </c>
      <c r="D108" s="16"/>
      <c r="E108" s="502"/>
      <c r="F108" s="502"/>
      <c r="G108" s="118"/>
      <c r="H108" s="119"/>
      <c r="K108" s="15" t="b">
        <v>0</v>
      </c>
      <c r="L108" s="46"/>
      <c r="M108" s="46" t="s">
        <v>1260</v>
      </c>
      <c r="N108" s="46" t="s">
        <v>1261</v>
      </c>
      <c r="O108" s="49"/>
      <c r="P108" s="49"/>
      <c r="Q108" s="49"/>
      <c r="R108" s="49"/>
      <c r="T108" s="313"/>
      <c r="U108" s="313"/>
      <c r="V108" s="313"/>
      <c r="X108" s="313">
        <f>IF(COUNTIF(K108:K110,TRUE)&gt;0,0,1)</f>
        <v>1</v>
      </c>
      <c r="Y108" s="313" t="s">
        <v>311</v>
      </c>
      <c r="Z108" s="313" t="s">
        <v>281</v>
      </c>
      <c r="AB108" s="313">
        <f>IF(COUNTIF(K108:K110,TRUE)&gt;0,0,1)</f>
        <v>1</v>
      </c>
      <c r="AC108" s="313" t="s">
        <v>311</v>
      </c>
      <c r="AD108" s="313" t="s">
        <v>281</v>
      </c>
      <c r="AF108" s="313">
        <f>IF(COUNTIF(K108:K110,TRUE)&gt;0,0,1)</f>
        <v>1</v>
      </c>
      <c r="AG108" s="313" t="s">
        <v>311</v>
      </c>
      <c r="AH108" s="313" t="s">
        <v>281</v>
      </c>
      <c r="AJ108" s="313"/>
      <c r="AK108" s="313"/>
      <c r="AL108" s="313"/>
      <c r="AN108" s="313"/>
      <c r="AO108" s="313"/>
      <c r="AP108" s="313"/>
    </row>
    <row r="109" spans="2:42" ht="15.75">
      <c r="B109" s="399"/>
      <c r="C109" s="102" t="s">
        <v>1262</v>
      </c>
      <c r="D109" s="16"/>
      <c r="E109" s="502"/>
      <c r="F109" s="502"/>
      <c r="G109" s="118"/>
      <c r="H109" s="119"/>
      <c r="K109" s="15" t="b">
        <v>0</v>
      </c>
      <c r="L109" s="46"/>
      <c r="M109" s="46" t="s">
        <v>1263</v>
      </c>
      <c r="N109" s="46" t="s">
        <v>1264</v>
      </c>
      <c r="O109" s="49"/>
      <c r="P109" s="49"/>
      <c r="Q109" s="49"/>
      <c r="R109" s="49"/>
      <c r="T109" s="313"/>
      <c r="U109" s="313"/>
      <c r="V109" s="313"/>
      <c r="X109" s="313"/>
      <c r="Y109" s="313"/>
      <c r="Z109" s="313"/>
      <c r="AB109" s="313"/>
      <c r="AC109" s="313"/>
      <c r="AD109" s="313"/>
      <c r="AF109" s="313"/>
      <c r="AG109" s="313"/>
      <c r="AH109" s="313"/>
      <c r="AJ109" s="313"/>
      <c r="AK109" s="313"/>
      <c r="AL109" s="313"/>
      <c r="AN109" s="313"/>
      <c r="AO109" s="313"/>
      <c r="AP109" s="313"/>
    </row>
    <row r="110" spans="2:42" ht="15.75">
      <c r="B110" s="399"/>
      <c r="C110" s="102" t="s">
        <v>1265</v>
      </c>
      <c r="D110" s="16"/>
      <c r="E110" s="711"/>
      <c r="F110" s="711"/>
      <c r="G110" s="118"/>
      <c r="H110" s="119"/>
      <c r="K110" s="15" t="b">
        <v>0</v>
      </c>
      <c r="L110" s="46"/>
      <c r="M110" s="46" t="s">
        <v>1266</v>
      </c>
      <c r="N110" s="46" t="s">
        <v>1267</v>
      </c>
      <c r="O110" s="49"/>
      <c r="P110" s="49"/>
      <c r="Q110" s="49"/>
      <c r="R110" s="49"/>
      <c r="T110" s="313"/>
      <c r="U110" s="313"/>
      <c r="V110" s="313"/>
      <c r="X110" s="313"/>
      <c r="Y110" s="313"/>
      <c r="Z110" s="313"/>
      <c r="AB110" s="313"/>
      <c r="AC110" s="313"/>
      <c r="AD110" s="313"/>
      <c r="AF110" s="313"/>
      <c r="AG110" s="313"/>
      <c r="AH110" s="313"/>
      <c r="AJ110" s="313"/>
      <c r="AK110" s="313"/>
      <c r="AL110" s="313"/>
      <c r="AN110" s="313"/>
      <c r="AO110" s="313"/>
      <c r="AP110" s="313"/>
    </row>
    <row r="111" spans="2:42" ht="45">
      <c r="B111" s="313">
        <v>29</v>
      </c>
      <c r="C111" s="58" t="s">
        <v>1268</v>
      </c>
      <c r="D111" s="25" t="s">
        <v>190</v>
      </c>
      <c r="E111" s="730"/>
      <c r="F111" s="730"/>
      <c r="G111" s="730"/>
      <c r="H111" s="730"/>
      <c r="I111" s="99"/>
      <c r="K111" s="46"/>
      <c r="L111" s="46"/>
      <c r="M111" s="46" t="s">
        <v>1269</v>
      </c>
      <c r="N111" s="46"/>
      <c r="O111" s="49"/>
      <c r="P111" s="49"/>
      <c r="Q111" s="49"/>
      <c r="R111" s="49"/>
      <c r="T111" s="313"/>
      <c r="U111" s="313"/>
      <c r="V111" s="313"/>
      <c r="X111" s="313">
        <f>IF(D111="Yes/No",1,0)</f>
        <v>1</v>
      </c>
      <c r="Y111" s="313" t="s">
        <v>280</v>
      </c>
      <c r="Z111" s="313" t="s">
        <v>287</v>
      </c>
      <c r="AB111" s="313">
        <f>IF(D111="Yes/No",1,0)</f>
        <v>1</v>
      </c>
      <c r="AC111" s="313" t="s">
        <v>280</v>
      </c>
      <c r="AD111" s="313" t="s">
        <v>287</v>
      </c>
      <c r="AF111" s="313">
        <f>IF(D111="Yes/No",1,0)</f>
        <v>1</v>
      </c>
      <c r="AG111" s="313" t="s">
        <v>280</v>
      </c>
      <c r="AH111" s="313" t="s">
        <v>287</v>
      </c>
      <c r="AN111" s="313"/>
      <c r="AO111" s="313"/>
      <c r="AP111" s="313"/>
    </row>
    <row r="112" spans="2:42" ht="15.75">
      <c r="B112" s="52"/>
      <c r="C112" s="1"/>
      <c r="D112" s="67"/>
      <c r="E112" s="52"/>
      <c r="F112" s="52"/>
      <c r="G112" s="52"/>
      <c r="H112" s="52"/>
      <c r="I112" s="99"/>
      <c r="K112" s="46"/>
      <c r="L112" s="46"/>
      <c r="M112" s="46"/>
      <c r="N112" s="46"/>
      <c r="O112" s="49"/>
      <c r="P112" s="49"/>
      <c r="Q112" s="49"/>
      <c r="R112" s="49"/>
      <c r="T112" s="313"/>
      <c r="U112" s="313"/>
      <c r="V112" s="313"/>
      <c r="X112" s="313"/>
      <c r="Y112" s="313"/>
      <c r="Z112" s="313"/>
      <c r="AB112" s="313"/>
      <c r="AC112" s="313"/>
      <c r="AD112" s="313"/>
      <c r="AF112" s="313"/>
      <c r="AG112" s="313"/>
      <c r="AH112" s="313"/>
      <c r="AJ112" s="313"/>
      <c r="AK112" s="313"/>
      <c r="AL112" s="313"/>
      <c r="AN112" s="313"/>
      <c r="AO112" s="313"/>
      <c r="AP112" s="313"/>
    </row>
    <row r="113" spans="2:42" s="45" customFormat="1" ht="15.75">
      <c r="C113" s="624" t="s">
        <v>1270</v>
      </c>
      <c r="D113" s="625"/>
      <c r="E113" s="625"/>
      <c r="F113" s="625"/>
      <c r="G113" s="625"/>
      <c r="H113" s="625"/>
      <c r="I113" s="251"/>
      <c r="J113" s="311"/>
      <c r="K113" s="46"/>
      <c r="L113" s="46"/>
      <c r="M113" s="46"/>
      <c r="N113" s="49"/>
      <c r="O113" s="46"/>
      <c r="P113" s="46"/>
      <c r="Q113" s="46"/>
      <c r="R113" s="46"/>
      <c r="T113" s="353"/>
      <c r="U113" s="353"/>
      <c r="V113" s="353"/>
      <c r="X113" s="353"/>
      <c r="Y113" s="353"/>
      <c r="Z113" s="353"/>
      <c r="AB113" s="353"/>
      <c r="AC113" s="353"/>
      <c r="AD113" s="353"/>
      <c r="AF113" s="353"/>
      <c r="AG113" s="353"/>
      <c r="AH113" s="353"/>
      <c r="AJ113" s="353"/>
      <c r="AK113" s="353"/>
      <c r="AL113" s="353"/>
      <c r="AN113" s="353"/>
      <c r="AO113" s="353"/>
      <c r="AP113" s="353"/>
    </row>
    <row r="114" spans="2:42" ht="30" customHeight="1">
      <c r="B114" s="399">
        <v>30</v>
      </c>
      <c r="C114" s="358" t="s">
        <v>321</v>
      </c>
      <c r="D114" s="354" t="s">
        <v>190</v>
      </c>
      <c r="E114" s="416"/>
      <c r="F114" s="417"/>
      <c r="G114" s="417"/>
      <c r="H114" s="417"/>
      <c r="I114" s="142"/>
      <c r="J114" s="311"/>
      <c r="K114" s="74"/>
      <c r="L114" s="49"/>
      <c r="M114" s="49" t="s">
        <v>322</v>
      </c>
      <c r="N114" s="49"/>
      <c r="O114" s="49"/>
      <c r="P114" s="49"/>
      <c r="Q114" s="49"/>
      <c r="R114" s="49"/>
      <c r="T114" s="313">
        <f>IF(D114="Yes/No",1,0)</f>
        <v>1</v>
      </c>
      <c r="U114" s="313" t="s">
        <v>280</v>
      </c>
      <c r="V114" s="313" t="s">
        <v>287</v>
      </c>
      <c r="X114" s="313">
        <f>IF(D114="Yes/No",1,0)</f>
        <v>1</v>
      </c>
      <c r="Y114" s="313" t="s">
        <v>280</v>
      </c>
      <c r="Z114" s="313" t="s">
        <v>287</v>
      </c>
      <c r="AB114" s="313">
        <f>IF(D114="Yes/No",1,0)</f>
        <v>1</v>
      </c>
      <c r="AC114" s="313" t="s">
        <v>280</v>
      </c>
      <c r="AD114" s="313" t="s">
        <v>287</v>
      </c>
      <c r="AF114" s="313"/>
      <c r="AG114" s="313"/>
      <c r="AH114" s="313"/>
      <c r="AJ114" s="313"/>
      <c r="AK114" s="313"/>
      <c r="AL114" s="313"/>
      <c r="AN114" s="313"/>
      <c r="AO114" s="313"/>
      <c r="AP114" s="313"/>
    </row>
    <row r="115" spans="2:42" ht="30">
      <c r="B115" s="399"/>
      <c r="C115" s="358" t="s">
        <v>324</v>
      </c>
      <c r="D115" s="413"/>
      <c r="E115" s="442"/>
      <c r="F115" s="442"/>
      <c r="G115" s="442"/>
      <c r="H115" s="442"/>
      <c r="I115" s="70"/>
      <c r="J115" s="75"/>
      <c r="K115" s="74"/>
      <c r="L115" s="49"/>
      <c r="M115" s="83" t="s">
        <v>325</v>
      </c>
      <c r="N115" s="49"/>
      <c r="O115" s="49"/>
      <c r="P115" s="49"/>
      <c r="Q115" s="49"/>
      <c r="R115" s="49"/>
      <c r="T115" s="313">
        <f>IF(D115="",1,"0")</f>
        <v>1</v>
      </c>
      <c r="U115" s="313" t="s">
        <v>311</v>
      </c>
      <c r="V115" s="313" t="s">
        <v>281</v>
      </c>
      <c r="X115" s="313">
        <f>IF(D115="",1,"0")</f>
        <v>1</v>
      </c>
      <c r="Y115" s="313" t="s">
        <v>311</v>
      </c>
      <c r="Z115" s="313" t="s">
        <v>281</v>
      </c>
      <c r="AB115" s="313">
        <f>IF(D115="",1,"0")</f>
        <v>1</v>
      </c>
      <c r="AC115" s="313" t="s">
        <v>311</v>
      </c>
      <c r="AD115" s="313" t="s">
        <v>281</v>
      </c>
      <c r="AF115" s="313"/>
      <c r="AG115" s="313"/>
      <c r="AH115" s="313"/>
      <c r="AJ115" s="313"/>
      <c r="AK115" s="313"/>
      <c r="AL115" s="313"/>
      <c r="AN115" s="313"/>
      <c r="AO115" s="313"/>
      <c r="AP115" s="313"/>
    </row>
    <row r="116" spans="2:42" ht="87.95" customHeight="1">
      <c r="B116" s="420">
        <v>31</v>
      </c>
      <c r="C116" s="358" t="s">
        <v>326</v>
      </c>
      <c r="D116" s="551"/>
      <c r="E116" s="552"/>
      <c r="F116" s="552"/>
      <c r="G116" s="552"/>
      <c r="H116" s="553"/>
      <c r="I116" s="142"/>
      <c r="J116" s="311"/>
      <c r="K116" s="74"/>
      <c r="L116" s="49"/>
      <c r="M116" s="83" t="s">
        <v>327</v>
      </c>
      <c r="N116" s="49"/>
      <c r="O116" s="49"/>
      <c r="P116" s="49"/>
      <c r="Q116" s="49"/>
      <c r="R116" s="49"/>
      <c r="T116" s="313">
        <f>IF(D116="",1,"0")</f>
        <v>1</v>
      </c>
      <c r="U116" s="313" t="s">
        <v>280</v>
      </c>
      <c r="V116" s="313" t="s">
        <v>281</v>
      </c>
      <c r="X116" s="313">
        <f>IF(D116="",1,"0")</f>
        <v>1</v>
      </c>
      <c r="Y116" s="313" t="s">
        <v>280</v>
      </c>
      <c r="Z116" s="313" t="s">
        <v>281</v>
      </c>
      <c r="AB116" s="313">
        <f>IF(D116="",1,"0")</f>
        <v>1</v>
      </c>
      <c r="AC116" s="313" t="s">
        <v>280</v>
      </c>
      <c r="AD116" s="313" t="s">
        <v>281</v>
      </c>
      <c r="AF116" s="313"/>
      <c r="AG116" s="313"/>
      <c r="AH116" s="313"/>
      <c r="AJ116" s="313"/>
      <c r="AK116" s="313"/>
      <c r="AL116" s="313"/>
      <c r="AN116" s="313"/>
      <c r="AO116" s="313"/>
      <c r="AP116" s="313"/>
    </row>
    <row r="117" spans="2:42" ht="29.45" customHeight="1">
      <c r="B117" s="422"/>
      <c r="C117" s="293" t="s">
        <v>328</v>
      </c>
      <c r="D117" s="416"/>
      <c r="E117" s="417"/>
      <c r="F117" s="417"/>
      <c r="G117" s="417"/>
      <c r="H117" s="438"/>
      <c r="I117" s="70"/>
      <c r="J117" s="75"/>
      <c r="K117" s="74"/>
      <c r="L117" s="49"/>
      <c r="M117" s="83"/>
      <c r="N117" s="49"/>
      <c r="O117" s="49"/>
      <c r="P117" s="49"/>
      <c r="Q117" s="49"/>
      <c r="R117" s="49"/>
      <c r="T117" s="313">
        <f>IF(D117="",1,"0")</f>
        <v>1</v>
      </c>
      <c r="U117" s="313" t="s">
        <v>311</v>
      </c>
      <c r="V117" s="313" t="s">
        <v>281</v>
      </c>
      <c r="X117" s="313">
        <f>IF(D117="",1,"0")</f>
        <v>1</v>
      </c>
      <c r="Y117" s="313" t="s">
        <v>311</v>
      </c>
      <c r="Z117" s="313" t="s">
        <v>281</v>
      </c>
      <c r="AB117" s="313">
        <f>IF(D117="",1,"0")</f>
        <v>1</v>
      </c>
      <c r="AC117" s="313" t="s">
        <v>311</v>
      </c>
      <c r="AD117" s="313" t="s">
        <v>281</v>
      </c>
      <c r="AF117" s="313"/>
      <c r="AG117" s="313"/>
      <c r="AH117" s="313"/>
      <c r="AJ117" s="313"/>
      <c r="AK117" s="313"/>
      <c r="AL117" s="313"/>
      <c r="AN117" s="313"/>
      <c r="AO117" s="313"/>
      <c r="AP117" s="313"/>
    </row>
    <row r="118" spans="2:42" ht="30">
      <c r="B118" s="420">
        <v>32</v>
      </c>
      <c r="C118" s="358" t="s">
        <v>329</v>
      </c>
      <c r="D118" s="354" t="s">
        <v>190</v>
      </c>
      <c r="E118" s="416"/>
      <c r="F118" s="417"/>
      <c r="G118" s="417"/>
      <c r="H118" s="417"/>
      <c r="I118" s="142"/>
      <c r="J118" s="311"/>
      <c r="K118" s="74"/>
      <c r="L118" s="49"/>
      <c r="M118" s="83" t="s">
        <v>330</v>
      </c>
      <c r="N118" s="49"/>
      <c r="O118" s="49"/>
      <c r="P118" s="49"/>
      <c r="Q118" s="49"/>
      <c r="R118" s="49"/>
      <c r="T118" s="313">
        <f>IF(D118="Yes/No",1,0)</f>
        <v>1</v>
      </c>
      <c r="U118" s="313" t="s">
        <v>280</v>
      </c>
      <c r="V118" s="313" t="s">
        <v>287</v>
      </c>
      <c r="X118" s="313">
        <f>IF(D118="Yes/No",1,0)</f>
        <v>1</v>
      </c>
      <c r="Y118" s="313" t="s">
        <v>280</v>
      </c>
      <c r="Z118" s="313" t="s">
        <v>287</v>
      </c>
      <c r="AB118" s="313">
        <f>IF(D118="Yes/No",1,0)</f>
        <v>1</v>
      </c>
      <c r="AC118" s="313" t="s">
        <v>280</v>
      </c>
      <c r="AD118" s="313" t="s">
        <v>287</v>
      </c>
      <c r="AF118" s="313"/>
      <c r="AG118" s="313"/>
      <c r="AH118" s="313"/>
      <c r="AJ118" s="313"/>
      <c r="AK118" s="313"/>
      <c r="AL118" s="313"/>
      <c r="AN118" s="313"/>
      <c r="AO118" s="313"/>
      <c r="AP118" s="313"/>
    </row>
    <row r="119" spans="2:42" ht="59.45" customHeight="1">
      <c r="B119" s="421"/>
      <c r="C119" s="358" t="s">
        <v>331</v>
      </c>
      <c r="D119" s="413"/>
      <c r="E119" s="442"/>
      <c r="F119" s="442"/>
      <c r="G119" s="442"/>
      <c r="H119" s="442"/>
      <c r="I119" s="70"/>
      <c r="J119" s="75"/>
      <c r="K119" s="74"/>
      <c r="L119" s="49"/>
      <c r="M119" s="83" t="s">
        <v>332</v>
      </c>
      <c r="N119" s="49"/>
      <c r="O119" s="49"/>
      <c r="P119" s="49"/>
      <c r="Q119" s="49"/>
      <c r="R119" s="49"/>
      <c r="T119" s="313">
        <f>IF(D119="",1,"0")</f>
        <v>1</v>
      </c>
      <c r="U119" s="313" t="s">
        <v>311</v>
      </c>
      <c r="V119" s="313" t="s">
        <v>281</v>
      </c>
      <c r="X119" s="313">
        <f>IF(D119="",1,"0")</f>
        <v>1</v>
      </c>
      <c r="Y119" s="313" t="s">
        <v>311</v>
      </c>
      <c r="Z119" s="313" t="s">
        <v>281</v>
      </c>
      <c r="AB119" s="313">
        <f>IF(D119="",1,"0")</f>
        <v>1</v>
      </c>
      <c r="AC119" s="313" t="s">
        <v>311</v>
      </c>
      <c r="AD119" s="313" t="s">
        <v>281</v>
      </c>
      <c r="AF119" s="313"/>
      <c r="AG119" s="313"/>
      <c r="AH119" s="313"/>
      <c r="AJ119" s="313"/>
      <c r="AK119" s="313"/>
      <c r="AL119" s="313"/>
      <c r="AN119" s="313"/>
      <c r="AO119" s="313"/>
      <c r="AP119" s="313"/>
    </row>
    <row r="120" spans="2:42" ht="45">
      <c r="B120" s="421"/>
      <c r="C120" s="358" t="s">
        <v>333</v>
      </c>
      <c r="D120" s="551"/>
      <c r="E120" s="552"/>
      <c r="F120" s="552"/>
      <c r="G120" s="552"/>
      <c r="H120" s="553"/>
      <c r="I120" s="142"/>
      <c r="J120" s="311"/>
      <c r="K120" s="74"/>
      <c r="L120" s="49"/>
      <c r="M120" s="83" t="s">
        <v>334</v>
      </c>
      <c r="N120" s="49"/>
      <c r="O120" s="49"/>
      <c r="P120" s="49"/>
      <c r="Q120" s="49"/>
      <c r="R120" s="49"/>
      <c r="T120" s="313">
        <f>IF(D120="",1,"0")</f>
        <v>1</v>
      </c>
      <c r="U120" s="313" t="s">
        <v>280</v>
      </c>
      <c r="V120" s="313" t="s">
        <v>281</v>
      </c>
      <c r="X120" s="313">
        <f>IF(D120="",1,"0")</f>
        <v>1</v>
      </c>
      <c r="Y120" s="313" t="s">
        <v>280</v>
      </c>
      <c r="Z120" s="313" t="s">
        <v>281</v>
      </c>
      <c r="AB120" s="313">
        <f>IF(D120="",1,"0")</f>
        <v>1</v>
      </c>
      <c r="AC120" s="313" t="s">
        <v>280</v>
      </c>
      <c r="AD120" s="313" t="s">
        <v>281</v>
      </c>
      <c r="AF120" s="313"/>
      <c r="AG120" s="313"/>
      <c r="AH120" s="313"/>
      <c r="AJ120" s="313"/>
      <c r="AK120" s="313"/>
      <c r="AL120" s="313"/>
      <c r="AN120" s="313"/>
      <c r="AO120" s="313"/>
      <c r="AP120" s="313"/>
    </row>
    <row r="121" spans="2:42" ht="43.5" customHeight="1">
      <c r="B121" s="421"/>
      <c r="C121" s="358" t="s">
        <v>335</v>
      </c>
      <c r="D121" s="413"/>
      <c r="E121" s="442"/>
      <c r="F121" s="442"/>
      <c r="G121" s="442"/>
      <c r="H121" s="442"/>
      <c r="I121" s="70"/>
      <c r="J121" s="75"/>
      <c r="K121" s="74"/>
      <c r="L121" s="49"/>
      <c r="M121" s="83" t="s">
        <v>336</v>
      </c>
      <c r="N121" s="49"/>
      <c r="O121" s="49"/>
      <c r="P121" s="49"/>
      <c r="Q121" s="49"/>
      <c r="R121" s="49"/>
      <c r="T121" s="313">
        <f>IF(D121="",1,"0")</f>
        <v>1</v>
      </c>
      <c r="U121" s="313" t="s">
        <v>311</v>
      </c>
      <c r="V121" s="313" t="s">
        <v>281</v>
      </c>
      <c r="X121" s="313">
        <f>IF(D121="",1,"0")</f>
        <v>1</v>
      </c>
      <c r="Y121" s="313" t="s">
        <v>311</v>
      </c>
      <c r="Z121" s="313" t="s">
        <v>281</v>
      </c>
      <c r="AB121" s="313">
        <f>IF(D121="",1,"0")</f>
        <v>1</v>
      </c>
      <c r="AC121" s="313" t="s">
        <v>311</v>
      </c>
      <c r="AD121" s="313" t="s">
        <v>281</v>
      </c>
      <c r="AF121" s="313"/>
      <c r="AG121" s="313"/>
      <c r="AH121" s="313"/>
      <c r="AJ121" s="313"/>
      <c r="AK121" s="313"/>
      <c r="AL121" s="313"/>
      <c r="AN121" s="313"/>
      <c r="AO121" s="313"/>
      <c r="AP121" s="313"/>
    </row>
    <row r="122" spans="2:42" ht="44.45" customHeight="1">
      <c r="B122" s="422"/>
      <c r="C122" s="358" t="s">
        <v>337</v>
      </c>
      <c r="D122" s="600"/>
      <c r="E122" s="600"/>
      <c r="F122" s="600"/>
      <c r="G122" s="600"/>
      <c r="H122" s="600"/>
      <c r="I122" s="2"/>
      <c r="J122" s="75"/>
      <c r="K122" s="74"/>
      <c r="L122" s="49"/>
      <c r="M122" s="83" t="s">
        <v>338</v>
      </c>
      <c r="N122" s="49"/>
      <c r="O122" s="49"/>
      <c r="P122" s="49"/>
      <c r="Q122" s="49"/>
      <c r="R122" s="49"/>
      <c r="T122" s="313"/>
      <c r="U122" s="313"/>
      <c r="V122" s="313"/>
      <c r="X122" s="313"/>
      <c r="Y122" s="313"/>
      <c r="Z122" s="313"/>
      <c r="AB122" s="313"/>
      <c r="AC122" s="313"/>
      <c r="AD122" s="313"/>
      <c r="AF122" s="313"/>
      <c r="AG122" s="313"/>
      <c r="AH122" s="313"/>
      <c r="AJ122" s="313"/>
      <c r="AK122" s="313"/>
      <c r="AL122" s="313"/>
      <c r="AN122" s="313"/>
      <c r="AO122" s="313"/>
      <c r="AP122" s="313"/>
    </row>
    <row r="123" spans="2:42" ht="15.75">
      <c r="B123" s="52"/>
      <c r="C123" s="1"/>
      <c r="D123" s="139"/>
      <c r="E123" s="52"/>
      <c r="F123" s="52"/>
      <c r="G123" s="52"/>
      <c r="H123" s="52"/>
      <c r="I123" s="99"/>
      <c r="K123" s="46"/>
      <c r="L123" s="46"/>
      <c r="M123" s="46"/>
      <c r="N123" s="46"/>
      <c r="O123" s="49"/>
      <c r="P123" s="49"/>
      <c r="Q123" s="49"/>
      <c r="R123" s="49"/>
      <c r="T123" s="313"/>
      <c r="U123" s="313"/>
      <c r="V123" s="313"/>
      <c r="X123" s="313"/>
      <c r="Y123" s="313"/>
      <c r="Z123" s="313"/>
      <c r="AB123" s="313"/>
      <c r="AC123" s="313"/>
      <c r="AD123" s="313"/>
      <c r="AF123" s="313"/>
      <c r="AG123" s="313"/>
      <c r="AH123" s="313"/>
      <c r="AJ123" s="313"/>
      <c r="AK123" s="313"/>
      <c r="AL123" s="313"/>
      <c r="AN123" s="313"/>
      <c r="AO123" s="313"/>
      <c r="AP123" s="313"/>
    </row>
    <row r="124" spans="2:42" ht="14.45" customHeight="1">
      <c r="B124" s="76"/>
      <c r="C124" s="728" t="s">
        <v>1271</v>
      </c>
      <c r="D124" s="729"/>
      <c r="E124" s="729"/>
      <c r="F124" s="729"/>
      <c r="G124" s="729"/>
      <c r="H124" s="614"/>
      <c r="I124" s="75"/>
      <c r="J124" s="75"/>
      <c r="K124" s="46"/>
      <c r="L124" s="46"/>
      <c r="M124" s="46"/>
      <c r="N124" s="46"/>
      <c r="O124" s="46"/>
      <c r="P124" s="46"/>
      <c r="Q124" s="46"/>
      <c r="R124" s="46"/>
      <c r="T124" s="313"/>
      <c r="U124" s="313"/>
      <c r="V124" s="313"/>
      <c r="X124" s="313"/>
      <c r="Y124" s="313"/>
      <c r="Z124" s="313"/>
      <c r="AB124" s="313"/>
      <c r="AC124" s="313"/>
      <c r="AD124" s="313"/>
      <c r="AF124" s="313"/>
      <c r="AG124" s="313"/>
      <c r="AH124" s="313"/>
      <c r="AJ124" s="313"/>
      <c r="AK124" s="313"/>
      <c r="AL124" s="313"/>
      <c r="AN124" s="313"/>
      <c r="AO124" s="313"/>
      <c r="AP124" s="313"/>
    </row>
    <row r="125" spans="2:42" ht="29.1" customHeight="1">
      <c r="B125" s="420">
        <v>33</v>
      </c>
      <c r="C125" s="92" t="s">
        <v>340</v>
      </c>
      <c r="D125" s="289"/>
      <c r="E125" s="549" t="s">
        <v>341</v>
      </c>
      <c r="F125" s="550"/>
      <c r="G125" s="289" t="s">
        <v>342</v>
      </c>
      <c r="H125" s="315"/>
      <c r="I125" s="75"/>
      <c r="J125" s="75"/>
      <c r="K125" s="46"/>
      <c r="L125" s="46"/>
      <c r="M125" s="46"/>
      <c r="N125" s="46"/>
      <c r="O125" s="46"/>
      <c r="P125" s="46"/>
      <c r="Q125" s="46"/>
      <c r="R125" s="46"/>
      <c r="T125" s="313"/>
      <c r="U125" s="313"/>
      <c r="V125" s="313"/>
      <c r="X125" s="313"/>
      <c r="Y125" s="313"/>
      <c r="Z125" s="313"/>
      <c r="AB125" s="313"/>
      <c r="AC125" s="313"/>
      <c r="AD125" s="313"/>
      <c r="AF125" s="313"/>
      <c r="AG125" s="313"/>
      <c r="AH125" s="313"/>
      <c r="AJ125" s="313"/>
      <c r="AK125" s="313"/>
      <c r="AL125" s="313"/>
      <c r="AN125" s="313"/>
      <c r="AO125" s="313"/>
      <c r="AP125" s="313"/>
    </row>
    <row r="126" spans="2:42" ht="30">
      <c r="B126" s="421"/>
      <c r="C126" s="92" t="s">
        <v>343</v>
      </c>
      <c r="D126" s="296"/>
      <c r="E126" s="551"/>
      <c r="F126" s="553"/>
      <c r="G126" s="285" t="s">
        <v>344</v>
      </c>
      <c r="H126" s="315"/>
      <c r="I126" s="75"/>
      <c r="J126" s="75"/>
      <c r="K126" s="61" t="b">
        <v>0</v>
      </c>
      <c r="L126" s="46"/>
      <c r="M126" s="46" t="s">
        <v>345</v>
      </c>
      <c r="N126" s="46"/>
      <c r="O126" s="46"/>
      <c r="P126" s="46"/>
      <c r="Q126" s="46"/>
      <c r="R126" s="46"/>
      <c r="T126" s="313"/>
      <c r="U126" s="313"/>
      <c r="V126" s="313"/>
      <c r="X126" s="313"/>
      <c r="Y126" s="313"/>
      <c r="Z126" s="313"/>
      <c r="AB126" s="313"/>
      <c r="AC126" s="313"/>
      <c r="AD126" s="313"/>
      <c r="AF126" s="313"/>
      <c r="AG126" s="313"/>
      <c r="AH126" s="313"/>
      <c r="AJ126" s="313"/>
      <c r="AK126" s="313"/>
      <c r="AL126" s="313"/>
      <c r="AN126" s="313"/>
      <c r="AO126" s="313"/>
      <c r="AP126" s="313"/>
    </row>
    <row r="127" spans="2:42" ht="45">
      <c r="B127" s="421"/>
      <c r="C127" s="92" t="s">
        <v>346</v>
      </c>
      <c r="D127" s="296"/>
      <c r="E127" s="551"/>
      <c r="F127" s="553"/>
      <c r="G127" s="285" t="s">
        <v>344</v>
      </c>
      <c r="H127" s="315"/>
      <c r="I127" s="75"/>
      <c r="J127" s="75"/>
      <c r="K127" s="61" t="b">
        <v>0</v>
      </c>
      <c r="L127" s="46"/>
      <c r="M127" s="46" t="s">
        <v>347</v>
      </c>
      <c r="N127" s="46"/>
      <c r="O127" s="46"/>
      <c r="P127" s="46"/>
      <c r="Q127" s="46"/>
      <c r="R127" s="46"/>
      <c r="T127" s="313"/>
      <c r="U127" s="313"/>
      <c r="V127" s="313"/>
      <c r="X127" s="313"/>
      <c r="Y127" s="313"/>
      <c r="Z127" s="313"/>
      <c r="AB127" s="313"/>
      <c r="AC127" s="313"/>
      <c r="AD127" s="313"/>
      <c r="AF127" s="313"/>
      <c r="AG127" s="313"/>
      <c r="AH127" s="313"/>
      <c r="AJ127" s="313"/>
      <c r="AK127" s="313"/>
      <c r="AL127" s="313"/>
      <c r="AN127" s="313"/>
      <c r="AO127" s="313"/>
      <c r="AP127" s="313"/>
    </row>
    <row r="128" spans="2:42" ht="15.75">
      <c r="B128" s="421"/>
      <c r="C128" s="92" t="s">
        <v>348</v>
      </c>
      <c r="D128" s="296"/>
      <c r="E128" s="551"/>
      <c r="F128" s="553"/>
      <c r="G128" s="285" t="s">
        <v>344</v>
      </c>
      <c r="H128" s="315"/>
      <c r="I128" s="75"/>
      <c r="J128" s="75"/>
      <c r="K128" s="61" t="b">
        <v>0</v>
      </c>
      <c r="L128" s="46"/>
      <c r="M128" s="46" t="s">
        <v>349</v>
      </c>
      <c r="N128" s="46"/>
      <c r="O128" s="46"/>
      <c r="P128" s="46"/>
      <c r="Q128" s="46"/>
      <c r="R128" s="46"/>
      <c r="T128" s="313"/>
      <c r="U128" s="313"/>
      <c r="V128" s="313"/>
      <c r="X128" s="313"/>
      <c r="Y128" s="313"/>
      <c r="Z128" s="313"/>
      <c r="AB128" s="313"/>
      <c r="AC128" s="313"/>
      <c r="AD128" s="313"/>
      <c r="AF128" s="313"/>
      <c r="AG128" s="313"/>
      <c r="AH128" s="313"/>
      <c r="AJ128" s="313"/>
      <c r="AK128" s="313"/>
      <c r="AL128" s="313"/>
      <c r="AN128" s="313"/>
      <c r="AO128" s="313"/>
      <c r="AP128" s="313"/>
    </row>
    <row r="129" spans="2:42" ht="15.75">
      <c r="B129" s="421"/>
      <c r="C129" s="92" t="s">
        <v>350</v>
      </c>
      <c r="D129" s="296"/>
      <c r="E129" s="551"/>
      <c r="F129" s="553"/>
      <c r="G129" s="285" t="s">
        <v>351</v>
      </c>
      <c r="H129" s="315"/>
      <c r="I129" s="75"/>
      <c r="J129" s="75"/>
      <c r="K129" s="61" t="b">
        <v>0</v>
      </c>
      <c r="L129" s="46"/>
      <c r="M129" s="46" t="s">
        <v>352</v>
      </c>
      <c r="N129" s="46"/>
      <c r="O129" s="46"/>
      <c r="P129" s="46"/>
      <c r="Q129" s="46"/>
      <c r="R129" s="46"/>
      <c r="T129" s="313"/>
      <c r="U129" s="313"/>
      <c r="V129" s="313"/>
      <c r="X129" s="313"/>
      <c r="Y129" s="313"/>
      <c r="Z129" s="313"/>
      <c r="AB129" s="313"/>
      <c r="AC129" s="313"/>
      <c r="AD129" s="313"/>
      <c r="AF129" s="313"/>
      <c r="AG129" s="313"/>
      <c r="AH129" s="313"/>
      <c r="AJ129" s="313"/>
      <c r="AK129" s="313"/>
      <c r="AL129" s="313"/>
      <c r="AN129" s="313"/>
      <c r="AO129" s="313"/>
      <c r="AP129" s="313"/>
    </row>
    <row r="130" spans="2:42" ht="15.75">
      <c r="B130" s="421"/>
      <c r="C130" s="92" t="s">
        <v>353</v>
      </c>
      <c r="D130" s="296"/>
      <c r="E130" s="551"/>
      <c r="F130" s="553"/>
      <c r="G130" s="285" t="s">
        <v>351</v>
      </c>
      <c r="H130" s="315"/>
      <c r="I130" s="75"/>
      <c r="J130" s="75"/>
      <c r="K130" s="61" t="b">
        <v>0</v>
      </c>
      <c r="L130" s="46"/>
      <c r="M130" s="46" t="s">
        <v>354</v>
      </c>
      <c r="N130" s="46"/>
      <c r="O130" s="46"/>
      <c r="P130" s="46"/>
      <c r="Q130" s="46"/>
      <c r="R130" s="46"/>
      <c r="T130" s="313"/>
      <c r="U130" s="313"/>
      <c r="V130" s="313"/>
      <c r="X130" s="313"/>
      <c r="Y130" s="313"/>
      <c r="Z130" s="313"/>
      <c r="AB130" s="313"/>
      <c r="AC130" s="313"/>
      <c r="AD130" s="313"/>
      <c r="AF130" s="313"/>
      <c r="AG130" s="313"/>
      <c r="AH130" s="313"/>
      <c r="AJ130" s="313"/>
      <c r="AK130" s="313"/>
      <c r="AL130" s="313"/>
      <c r="AN130" s="313"/>
      <c r="AO130" s="313"/>
      <c r="AP130" s="313"/>
    </row>
    <row r="131" spans="2:42" ht="30">
      <c r="B131" s="421"/>
      <c r="C131" s="92" t="s">
        <v>355</v>
      </c>
      <c r="D131" s="296"/>
      <c r="E131" s="551"/>
      <c r="F131" s="553"/>
      <c r="G131" s="285" t="s">
        <v>344</v>
      </c>
      <c r="H131" s="315"/>
      <c r="I131" s="75"/>
      <c r="J131" s="75"/>
      <c r="K131" s="61" t="b">
        <v>0</v>
      </c>
      <c r="L131" s="46"/>
      <c r="M131" s="46" t="s">
        <v>356</v>
      </c>
      <c r="N131" s="46"/>
      <c r="O131" s="46"/>
      <c r="P131" s="46"/>
      <c r="Q131" s="46"/>
      <c r="R131" s="46"/>
      <c r="T131" s="313"/>
      <c r="U131" s="313"/>
      <c r="V131" s="313"/>
      <c r="X131" s="313"/>
      <c r="Y131" s="313"/>
      <c r="Z131" s="313"/>
      <c r="AB131" s="313"/>
      <c r="AC131" s="313"/>
      <c r="AD131" s="313"/>
      <c r="AF131" s="313"/>
      <c r="AG131" s="313"/>
      <c r="AH131" s="313"/>
      <c r="AJ131" s="313"/>
      <c r="AK131" s="313"/>
      <c r="AL131" s="313"/>
      <c r="AN131" s="313"/>
      <c r="AO131" s="313"/>
      <c r="AP131" s="313"/>
    </row>
    <row r="132" spans="2:42" ht="15.75">
      <c r="B132" s="421"/>
      <c r="C132" s="92" t="s">
        <v>357</v>
      </c>
      <c r="D132" s="296"/>
      <c r="E132" s="551"/>
      <c r="F132" s="553"/>
      <c r="G132" s="285" t="s">
        <v>351</v>
      </c>
      <c r="H132" s="315"/>
      <c r="I132" s="75"/>
      <c r="J132" s="75"/>
      <c r="K132" s="61" t="b">
        <v>0</v>
      </c>
      <c r="L132" s="46"/>
      <c r="M132" s="46" t="s">
        <v>358</v>
      </c>
      <c r="N132" s="46"/>
      <c r="O132" s="46"/>
      <c r="P132" s="46"/>
      <c r="Q132" s="46"/>
      <c r="R132" s="46"/>
      <c r="T132" s="313"/>
      <c r="U132" s="313"/>
      <c r="V132" s="313"/>
      <c r="X132" s="313"/>
      <c r="Y132" s="313"/>
      <c r="Z132" s="313"/>
      <c r="AB132" s="313"/>
      <c r="AC132" s="313"/>
      <c r="AD132" s="313"/>
      <c r="AF132" s="313"/>
      <c r="AG132" s="313"/>
      <c r="AH132" s="313"/>
      <c r="AJ132" s="313"/>
      <c r="AK132" s="313"/>
      <c r="AL132" s="313"/>
      <c r="AN132" s="313"/>
      <c r="AO132" s="313"/>
      <c r="AP132" s="313"/>
    </row>
    <row r="133" spans="2:42" ht="15.75">
      <c r="B133" s="421"/>
      <c r="C133" s="92" t="s">
        <v>359</v>
      </c>
      <c r="D133" s="296"/>
      <c r="E133" s="551"/>
      <c r="F133" s="553"/>
      <c r="G133" s="285" t="s">
        <v>351</v>
      </c>
      <c r="H133" s="315"/>
      <c r="I133" s="75"/>
      <c r="J133" s="75"/>
      <c r="K133" s="61" t="b">
        <v>0</v>
      </c>
      <c r="L133" s="46"/>
      <c r="M133" s="46" t="s">
        <v>360</v>
      </c>
      <c r="N133" s="46"/>
      <c r="O133" s="46"/>
      <c r="P133" s="46"/>
      <c r="Q133" s="46"/>
      <c r="R133" s="46"/>
      <c r="T133" s="313"/>
      <c r="U133" s="313"/>
      <c r="V133" s="313"/>
      <c r="X133" s="313"/>
      <c r="Y133" s="313"/>
      <c r="Z133" s="313"/>
      <c r="AB133" s="313"/>
      <c r="AC133" s="313"/>
      <c r="AD133" s="313"/>
      <c r="AF133" s="313"/>
      <c r="AG133" s="313"/>
      <c r="AH133" s="313"/>
      <c r="AJ133" s="313"/>
      <c r="AK133" s="313"/>
      <c r="AL133" s="313"/>
      <c r="AN133" s="313"/>
      <c r="AO133" s="313"/>
      <c r="AP133" s="313"/>
    </row>
    <row r="134" spans="2:42" ht="15.75">
      <c r="B134" s="421"/>
      <c r="C134" s="92" t="s">
        <v>361</v>
      </c>
      <c r="D134" s="296"/>
      <c r="E134" s="551"/>
      <c r="F134" s="553"/>
      <c r="G134" s="285" t="s">
        <v>344</v>
      </c>
      <c r="H134" s="315"/>
      <c r="I134" s="75"/>
      <c r="J134" s="75"/>
      <c r="K134" s="61" t="b">
        <v>0</v>
      </c>
      <c r="L134" s="46"/>
      <c r="M134" s="46" t="s">
        <v>362</v>
      </c>
      <c r="N134" s="46"/>
      <c r="O134" s="46"/>
      <c r="P134" s="46"/>
      <c r="Q134" s="46"/>
      <c r="R134" s="46"/>
      <c r="T134" s="313"/>
      <c r="U134" s="313"/>
      <c r="V134" s="313"/>
      <c r="X134" s="313"/>
      <c r="Y134" s="313"/>
      <c r="Z134" s="313"/>
      <c r="AB134" s="313"/>
      <c r="AC134" s="313"/>
      <c r="AD134" s="313"/>
      <c r="AF134" s="313"/>
      <c r="AG134" s="313"/>
      <c r="AH134" s="313"/>
      <c r="AJ134" s="313"/>
      <c r="AK134" s="313"/>
      <c r="AL134" s="313"/>
      <c r="AN134" s="313"/>
      <c r="AO134" s="313"/>
      <c r="AP134" s="313"/>
    </row>
    <row r="135" spans="2:42" ht="15.75">
      <c r="B135" s="421"/>
      <c r="C135" s="92" t="s">
        <v>363</v>
      </c>
      <c r="D135" s="296"/>
      <c r="E135" s="551"/>
      <c r="F135" s="553"/>
      <c r="G135" s="285" t="s">
        <v>344</v>
      </c>
      <c r="H135" s="315"/>
      <c r="I135" s="75"/>
      <c r="J135" s="75"/>
      <c r="K135" s="61" t="b">
        <v>0</v>
      </c>
      <c r="L135" s="46"/>
      <c r="M135" s="46" t="s">
        <v>364</v>
      </c>
      <c r="N135" s="46"/>
      <c r="O135" s="46"/>
      <c r="P135" s="46"/>
      <c r="Q135" s="46"/>
      <c r="R135" s="46"/>
      <c r="T135" s="313"/>
      <c r="U135" s="313"/>
      <c r="V135" s="313"/>
      <c r="X135" s="313"/>
      <c r="Y135" s="313"/>
      <c r="Z135" s="313"/>
      <c r="AB135" s="313"/>
      <c r="AC135" s="313"/>
      <c r="AD135" s="313"/>
      <c r="AF135" s="313"/>
      <c r="AG135" s="313"/>
      <c r="AH135" s="313"/>
      <c r="AJ135" s="313"/>
      <c r="AK135" s="313"/>
      <c r="AL135" s="313"/>
      <c r="AN135" s="313"/>
      <c r="AO135" s="313"/>
      <c r="AP135" s="313"/>
    </row>
    <row r="136" spans="2:42" ht="15.75">
      <c r="B136" s="421"/>
      <c r="C136" s="92" t="s">
        <v>365</v>
      </c>
      <c r="D136" s="296"/>
      <c r="E136" s="551"/>
      <c r="F136" s="553"/>
      <c r="G136" s="285" t="s">
        <v>351</v>
      </c>
      <c r="H136" s="315"/>
      <c r="I136" s="75"/>
      <c r="J136" s="75"/>
      <c r="K136" s="61" t="b">
        <v>0</v>
      </c>
      <c r="L136" s="46"/>
      <c r="M136" s="46" t="s">
        <v>366</v>
      </c>
      <c r="N136" s="46"/>
      <c r="O136" s="46"/>
      <c r="P136" s="46"/>
      <c r="Q136" s="46"/>
      <c r="R136" s="46"/>
      <c r="T136" s="313"/>
      <c r="U136" s="313"/>
      <c r="V136" s="313"/>
      <c r="X136" s="313"/>
      <c r="Y136" s="313"/>
      <c r="Z136" s="313"/>
      <c r="AB136" s="313"/>
      <c r="AC136" s="313"/>
      <c r="AD136" s="313"/>
      <c r="AF136" s="313"/>
      <c r="AG136" s="313"/>
      <c r="AH136" s="313"/>
      <c r="AJ136" s="313"/>
      <c r="AK136" s="313"/>
      <c r="AL136" s="313"/>
      <c r="AN136" s="313"/>
      <c r="AO136" s="313"/>
      <c r="AP136" s="313"/>
    </row>
    <row r="137" spans="2:42" ht="30">
      <c r="B137" s="421"/>
      <c r="C137" s="92" t="s">
        <v>367</v>
      </c>
      <c r="D137" s="296"/>
      <c r="E137" s="551"/>
      <c r="F137" s="553"/>
      <c r="G137" s="285" t="s">
        <v>368</v>
      </c>
      <c r="H137" s="315"/>
      <c r="I137" s="75"/>
      <c r="J137" s="75"/>
      <c r="K137" s="61" t="b">
        <v>0</v>
      </c>
      <c r="L137" s="46"/>
      <c r="M137" s="46" t="s">
        <v>369</v>
      </c>
      <c r="N137" s="46"/>
      <c r="O137" s="46"/>
      <c r="P137" s="46"/>
      <c r="Q137" s="46"/>
      <c r="R137" s="46"/>
      <c r="T137" s="313"/>
      <c r="U137" s="313"/>
      <c r="V137" s="313"/>
      <c r="X137" s="313"/>
      <c r="Y137" s="313"/>
      <c r="Z137" s="313"/>
      <c r="AB137" s="313"/>
      <c r="AC137" s="313"/>
      <c r="AD137" s="313"/>
      <c r="AF137" s="313"/>
      <c r="AG137" s="313"/>
      <c r="AH137" s="313"/>
      <c r="AJ137" s="313"/>
      <c r="AK137" s="313"/>
      <c r="AL137" s="313"/>
      <c r="AN137" s="313"/>
      <c r="AO137" s="313"/>
      <c r="AP137" s="313"/>
    </row>
    <row r="138" spans="2:42" ht="30">
      <c r="B138" s="421"/>
      <c r="C138" s="92" t="s">
        <v>370</v>
      </c>
      <c r="D138" s="296"/>
      <c r="E138" s="551"/>
      <c r="F138" s="553"/>
      <c r="G138" s="285" t="s">
        <v>344</v>
      </c>
      <c r="H138" s="315"/>
      <c r="I138" s="75"/>
      <c r="J138" s="75"/>
      <c r="K138" s="61" t="b">
        <v>0</v>
      </c>
      <c r="L138" s="46"/>
      <c r="M138" s="46" t="s">
        <v>371</v>
      </c>
      <c r="N138" s="46"/>
      <c r="O138" s="46"/>
      <c r="P138" s="46"/>
      <c r="Q138" s="46"/>
      <c r="R138" s="46"/>
      <c r="T138" s="313"/>
      <c r="U138" s="313"/>
      <c r="V138" s="313"/>
      <c r="X138" s="313"/>
      <c r="Y138" s="313"/>
      <c r="Z138" s="313"/>
      <c r="AB138" s="313"/>
      <c r="AC138" s="313"/>
      <c r="AD138" s="313"/>
      <c r="AF138" s="313"/>
      <c r="AG138" s="313"/>
      <c r="AH138" s="313"/>
      <c r="AJ138" s="313"/>
      <c r="AK138" s="313"/>
      <c r="AL138" s="313"/>
      <c r="AN138" s="313"/>
      <c r="AO138" s="313"/>
      <c r="AP138" s="313"/>
    </row>
    <row r="139" spans="2:42" s="45" customFormat="1" ht="30">
      <c r="B139" s="421"/>
      <c r="C139" s="361" t="s">
        <v>372</v>
      </c>
      <c r="D139" s="296"/>
      <c r="E139" s="551"/>
      <c r="F139" s="553"/>
      <c r="G139" s="285" t="s">
        <v>351</v>
      </c>
      <c r="H139" s="315"/>
      <c r="I139" s="75"/>
      <c r="J139" s="75"/>
      <c r="K139" s="61" t="b">
        <v>0</v>
      </c>
      <c r="L139" s="46"/>
      <c r="M139" s="46" t="s">
        <v>373</v>
      </c>
      <c r="N139" s="46"/>
      <c r="O139" s="46"/>
      <c r="P139" s="46"/>
      <c r="Q139" s="46"/>
      <c r="R139" s="46"/>
      <c r="T139" s="313"/>
      <c r="U139" s="313"/>
      <c r="V139" s="313"/>
      <c r="X139" s="353"/>
      <c r="Y139" s="353"/>
      <c r="Z139" s="353"/>
      <c r="AB139" s="353"/>
      <c r="AC139" s="353"/>
      <c r="AD139" s="353"/>
      <c r="AF139" s="353"/>
      <c r="AG139" s="353"/>
      <c r="AH139" s="353"/>
      <c r="AJ139" s="313"/>
      <c r="AK139" s="313"/>
      <c r="AL139" s="313"/>
      <c r="AN139" s="353"/>
      <c r="AO139" s="353"/>
      <c r="AP139" s="353"/>
    </row>
    <row r="140" spans="2:42" ht="30">
      <c r="B140" s="421"/>
      <c r="C140" s="92" t="s">
        <v>374</v>
      </c>
      <c r="D140" s="296"/>
      <c r="E140" s="551"/>
      <c r="F140" s="553"/>
      <c r="G140" s="285" t="s">
        <v>344</v>
      </c>
      <c r="H140" s="315"/>
      <c r="I140" s="75"/>
      <c r="J140" s="75"/>
      <c r="K140" s="61" t="b">
        <v>0</v>
      </c>
      <c r="L140" s="46"/>
      <c r="M140" s="46" t="s">
        <v>375</v>
      </c>
      <c r="N140" s="46"/>
      <c r="O140" s="46"/>
      <c r="P140" s="46"/>
      <c r="Q140" s="46"/>
      <c r="R140" s="46"/>
      <c r="T140" s="313"/>
      <c r="U140" s="313"/>
      <c r="V140" s="313"/>
      <c r="X140" s="313"/>
      <c r="Y140" s="313"/>
      <c r="Z140" s="313"/>
      <c r="AB140" s="313"/>
      <c r="AC140" s="313"/>
      <c r="AD140" s="313"/>
      <c r="AF140" s="313"/>
      <c r="AG140" s="313"/>
      <c r="AH140" s="313"/>
      <c r="AJ140" s="313"/>
      <c r="AK140" s="313"/>
      <c r="AL140" s="313"/>
      <c r="AN140" s="313"/>
      <c r="AO140" s="313"/>
      <c r="AP140" s="313"/>
    </row>
    <row r="141" spans="2:42" ht="14.45" customHeight="1">
      <c r="B141" s="421"/>
      <c r="C141" s="77" t="s">
        <v>376</v>
      </c>
      <c r="D141" s="296"/>
      <c r="E141" s="551"/>
      <c r="F141" s="553"/>
      <c r="G141" s="285" t="s">
        <v>351</v>
      </c>
      <c r="H141" s="315"/>
      <c r="I141" s="75"/>
      <c r="J141" s="75"/>
      <c r="K141" s="61" t="b">
        <v>0</v>
      </c>
      <c r="L141" s="46"/>
      <c r="M141" s="46" t="s">
        <v>377</v>
      </c>
      <c r="N141" s="46"/>
      <c r="O141" s="46"/>
      <c r="P141" s="46"/>
      <c r="Q141" s="46"/>
      <c r="R141" s="46"/>
      <c r="T141" s="313"/>
      <c r="U141" s="313"/>
      <c r="V141" s="313"/>
      <c r="X141" s="313"/>
      <c r="Y141" s="313"/>
      <c r="Z141" s="313"/>
      <c r="AB141" s="313"/>
      <c r="AC141" s="313"/>
      <c r="AD141" s="313"/>
      <c r="AF141" s="313"/>
      <c r="AG141" s="313"/>
      <c r="AH141" s="313"/>
      <c r="AJ141" s="313"/>
      <c r="AK141" s="313"/>
      <c r="AL141" s="313"/>
      <c r="AN141" s="313"/>
      <c r="AO141" s="313"/>
      <c r="AP141" s="313"/>
    </row>
    <row r="142" spans="2:42" ht="14.45" customHeight="1">
      <c r="B142" s="421"/>
      <c r="C142" s="77" t="s">
        <v>378</v>
      </c>
      <c r="D142" s="296"/>
      <c r="E142" s="551"/>
      <c r="F142" s="553"/>
      <c r="G142" s="285" t="s">
        <v>368</v>
      </c>
      <c r="H142" s="315"/>
      <c r="I142" s="75"/>
      <c r="J142" s="75"/>
      <c r="K142" s="61" t="b">
        <v>0</v>
      </c>
      <c r="L142" s="46"/>
      <c r="M142" s="46" t="s">
        <v>379</v>
      </c>
      <c r="N142" s="46"/>
      <c r="O142" s="46"/>
      <c r="P142" s="46"/>
      <c r="Q142" s="46"/>
      <c r="R142" s="46"/>
      <c r="T142" s="313"/>
      <c r="U142" s="313"/>
      <c r="V142" s="313"/>
      <c r="X142" s="313"/>
      <c r="Y142" s="313"/>
      <c r="Z142" s="313"/>
      <c r="AB142" s="313"/>
      <c r="AC142" s="313"/>
      <c r="AD142" s="313"/>
      <c r="AF142" s="313"/>
      <c r="AG142" s="313"/>
      <c r="AH142" s="313"/>
      <c r="AJ142" s="313"/>
      <c r="AK142" s="313"/>
      <c r="AL142" s="313"/>
      <c r="AN142" s="313"/>
      <c r="AO142" s="313"/>
      <c r="AP142" s="313"/>
    </row>
    <row r="143" spans="2:42" ht="14.45" customHeight="1">
      <c r="B143" s="421"/>
      <c r="C143" s="77" t="s">
        <v>380</v>
      </c>
      <c r="D143" s="296"/>
      <c r="E143" s="551"/>
      <c r="F143" s="553"/>
      <c r="G143" s="285" t="s">
        <v>344</v>
      </c>
      <c r="H143" s="315"/>
      <c r="I143" s="75"/>
      <c r="J143" s="75"/>
      <c r="K143" s="61" t="b">
        <v>0</v>
      </c>
      <c r="L143" s="46"/>
      <c r="M143" s="46" t="s">
        <v>381</v>
      </c>
      <c r="N143" s="46"/>
      <c r="O143" s="46"/>
      <c r="P143" s="46"/>
      <c r="Q143" s="46"/>
      <c r="R143" s="46"/>
      <c r="T143" s="313"/>
      <c r="U143" s="313"/>
      <c r="V143" s="313"/>
      <c r="X143" s="313"/>
      <c r="Y143" s="313"/>
      <c r="Z143" s="313"/>
      <c r="AB143" s="313"/>
      <c r="AC143" s="313"/>
      <c r="AD143" s="313"/>
      <c r="AF143" s="313"/>
      <c r="AG143" s="313"/>
      <c r="AH143" s="313"/>
      <c r="AJ143" s="313"/>
      <c r="AK143" s="313"/>
      <c r="AL143" s="313"/>
      <c r="AN143" s="313"/>
      <c r="AO143" s="313"/>
      <c r="AP143" s="313"/>
    </row>
    <row r="144" spans="2:42" ht="14.45" customHeight="1">
      <c r="B144" s="421"/>
      <c r="C144" s="77" t="s">
        <v>382</v>
      </c>
      <c r="D144" s="296"/>
      <c r="E144" s="551"/>
      <c r="F144" s="553"/>
      <c r="G144" s="285" t="s">
        <v>368</v>
      </c>
      <c r="H144" s="315"/>
      <c r="I144" s="75"/>
      <c r="J144" s="75"/>
      <c r="K144" s="61" t="b">
        <v>0</v>
      </c>
      <c r="L144" s="46"/>
      <c r="M144" s="46" t="s">
        <v>383</v>
      </c>
      <c r="N144" s="46"/>
      <c r="O144" s="46"/>
      <c r="P144" s="46"/>
      <c r="Q144" s="46"/>
      <c r="R144" s="46"/>
      <c r="T144" s="313"/>
      <c r="U144" s="313"/>
      <c r="V144" s="313"/>
      <c r="X144" s="313"/>
      <c r="Y144" s="313"/>
      <c r="Z144" s="313"/>
      <c r="AB144" s="313"/>
      <c r="AC144" s="313"/>
      <c r="AD144" s="313"/>
      <c r="AF144" s="313"/>
      <c r="AG144" s="313"/>
      <c r="AH144" s="313"/>
      <c r="AJ144" s="313"/>
      <c r="AK144" s="313"/>
      <c r="AL144" s="313"/>
      <c r="AN144" s="313"/>
      <c r="AO144" s="313"/>
      <c r="AP144" s="313"/>
    </row>
    <row r="145" spans="2:42" ht="14.45" customHeight="1">
      <c r="B145" s="421"/>
      <c r="C145" s="77" t="s">
        <v>384</v>
      </c>
      <c r="D145" s="296"/>
      <c r="E145" s="551"/>
      <c r="F145" s="553"/>
      <c r="G145" s="285" t="s">
        <v>368</v>
      </c>
      <c r="H145" s="315"/>
      <c r="I145" s="75"/>
      <c r="J145" s="75"/>
      <c r="K145" s="61" t="b">
        <v>0</v>
      </c>
      <c r="L145" s="46"/>
      <c r="M145" s="46" t="s">
        <v>385</v>
      </c>
      <c r="N145" s="46"/>
      <c r="O145" s="46"/>
      <c r="P145" s="46"/>
      <c r="Q145" s="46"/>
      <c r="R145" s="46"/>
      <c r="T145" s="313"/>
      <c r="U145" s="313"/>
      <c r="V145" s="313"/>
      <c r="X145" s="313"/>
      <c r="Y145" s="313"/>
      <c r="Z145" s="313"/>
      <c r="AB145" s="313"/>
      <c r="AC145" s="313"/>
      <c r="AD145" s="313"/>
      <c r="AF145" s="313"/>
      <c r="AG145" s="313"/>
      <c r="AH145" s="313"/>
      <c r="AJ145" s="313"/>
      <c r="AK145" s="313"/>
      <c r="AL145" s="313"/>
      <c r="AN145" s="313"/>
      <c r="AO145" s="313"/>
      <c r="AP145" s="313"/>
    </row>
    <row r="146" spans="2:42" ht="14.45" customHeight="1">
      <c r="B146" s="421"/>
      <c r="C146" s="77" t="s">
        <v>386</v>
      </c>
      <c r="D146" s="296"/>
      <c r="E146" s="551"/>
      <c r="F146" s="553"/>
      <c r="G146" s="285" t="s">
        <v>368</v>
      </c>
      <c r="H146" s="315"/>
      <c r="I146" s="75"/>
      <c r="J146" s="75"/>
      <c r="K146" s="61" t="b">
        <v>0</v>
      </c>
      <c r="L146" s="46"/>
      <c r="M146" s="46" t="s">
        <v>387</v>
      </c>
      <c r="N146" s="46"/>
      <c r="O146" s="46"/>
      <c r="P146" s="46"/>
      <c r="Q146" s="46"/>
      <c r="R146" s="46"/>
      <c r="T146" s="313"/>
      <c r="U146" s="313"/>
      <c r="V146" s="313"/>
      <c r="X146" s="313"/>
      <c r="Y146" s="313"/>
      <c r="Z146" s="313"/>
      <c r="AB146" s="313"/>
      <c r="AC146" s="313"/>
      <c r="AD146" s="313"/>
      <c r="AF146" s="313"/>
      <c r="AG146" s="313"/>
      <c r="AH146" s="313"/>
      <c r="AJ146" s="313"/>
      <c r="AK146" s="313"/>
      <c r="AL146" s="313"/>
      <c r="AN146" s="313"/>
      <c r="AO146" s="313"/>
      <c r="AP146" s="313"/>
    </row>
    <row r="147" spans="2:42" ht="14.45" customHeight="1">
      <c r="B147" s="421"/>
      <c r="C147" s="77" t="s">
        <v>388</v>
      </c>
      <c r="D147" s="296"/>
      <c r="E147" s="551"/>
      <c r="F147" s="553"/>
      <c r="G147" s="285" t="s">
        <v>351</v>
      </c>
      <c r="H147" s="315"/>
      <c r="I147" s="75"/>
      <c r="J147" s="75"/>
      <c r="K147" s="61" t="b">
        <v>0</v>
      </c>
      <c r="L147" s="46"/>
      <c r="M147" s="46" t="s">
        <v>389</v>
      </c>
      <c r="N147" s="46"/>
      <c r="O147" s="46"/>
      <c r="P147" s="46"/>
      <c r="Q147" s="46"/>
      <c r="R147" s="46"/>
      <c r="T147" s="313"/>
      <c r="U147" s="313"/>
      <c r="V147" s="313"/>
      <c r="X147" s="313"/>
      <c r="Y147" s="313"/>
      <c r="Z147" s="313"/>
      <c r="AB147" s="313"/>
      <c r="AC147" s="313"/>
      <c r="AD147" s="313"/>
      <c r="AF147" s="313"/>
      <c r="AG147" s="313"/>
      <c r="AH147" s="313"/>
      <c r="AJ147" s="313"/>
      <c r="AK147" s="313"/>
      <c r="AL147" s="313"/>
      <c r="AN147" s="313"/>
      <c r="AO147" s="313"/>
      <c r="AP147" s="313"/>
    </row>
    <row r="148" spans="2:42" ht="15.75">
      <c r="B148" s="421"/>
      <c r="C148" s="77" t="s">
        <v>390</v>
      </c>
      <c r="D148" s="296"/>
      <c r="E148" s="551"/>
      <c r="F148" s="553"/>
      <c r="G148" s="285" t="s">
        <v>351</v>
      </c>
      <c r="H148" s="315"/>
      <c r="I148" s="75"/>
      <c r="J148" s="75"/>
      <c r="K148" s="61" t="b">
        <v>0</v>
      </c>
      <c r="L148" s="46"/>
      <c r="M148" s="46" t="s">
        <v>391</v>
      </c>
      <c r="N148" s="46"/>
      <c r="O148" s="46"/>
      <c r="P148" s="46"/>
      <c r="Q148" s="46"/>
      <c r="R148" s="46"/>
      <c r="T148" s="313"/>
      <c r="U148" s="313"/>
      <c r="V148" s="313"/>
      <c r="X148" s="313"/>
      <c r="Y148" s="313"/>
      <c r="Z148" s="313"/>
      <c r="AB148" s="313"/>
      <c r="AC148" s="313"/>
      <c r="AD148" s="313"/>
      <c r="AF148" s="313"/>
      <c r="AG148" s="313"/>
      <c r="AH148" s="313"/>
      <c r="AJ148" s="313"/>
      <c r="AK148" s="313"/>
      <c r="AL148" s="313"/>
      <c r="AN148" s="313"/>
      <c r="AO148" s="313"/>
      <c r="AP148" s="313"/>
    </row>
    <row r="149" spans="2:42" ht="14.45" customHeight="1">
      <c r="B149" s="421"/>
      <c r="C149" s="77" t="s">
        <v>392</v>
      </c>
      <c r="D149" s="296"/>
      <c r="E149" s="551"/>
      <c r="F149" s="553"/>
      <c r="G149" s="285" t="s">
        <v>368</v>
      </c>
      <c r="H149" s="315"/>
      <c r="I149" s="75"/>
      <c r="J149" s="75"/>
      <c r="K149" s="61" t="b">
        <v>0</v>
      </c>
      <c r="L149" s="46"/>
      <c r="M149" s="46" t="s">
        <v>393</v>
      </c>
      <c r="N149" s="46"/>
      <c r="O149" s="46"/>
      <c r="P149" s="46"/>
      <c r="Q149" s="46"/>
      <c r="R149" s="46"/>
      <c r="T149" s="313"/>
      <c r="U149" s="313"/>
      <c r="V149" s="313"/>
      <c r="X149" s="313"/>
      <c r="Y149" s="313"/>
      <c r="Z149" s="313"/>
      <c r="AB149" s="313"/>
      <c r="AC149" s="313"/>
      <c r="AD149" s="313"/>
      <c r="AF149" s="313"/>
      <c r="AG149" s="313"/>
      <c r="AH149" s="313"/>
      <c r="AJ149" s="313"/>
      <c r="AK149" s="313"/>
      <c r="AL149" s="313"/>
      <c r="AN149" s="313"/>
      <c r="AO149" s="313"/>
      <c r="AP149" s="313"/>
    </row>
    <row r="150" spans="2:42" ht="15.95" customHeight="1">
      <c r="B150" s="422"/>
      <c r="C150" s="361" t="s">
        <v>394</v>
      </c>
      <c r="D150" s="296"/>
      <c r="E150" s="551"/>
      <c r="F150" s="553"/>
      <c r="G150" s="285" t="s">
        <v>759</v>
      </c>
      <c r="H150" s="315"/>
      <c r="I150" s="75"/>
      <c r="J150" s="75"/>
      <c r="K150" s="61" t="b">
        <v>0</v>
      </c>
      <c r="L150" s="46"/>
      <c r="M150" s="46" t="s">
        <v>395</v>
      </c>
      <c r="N150" s="46"/>
      <c r="O150" s="46"/>
      <c r="P150" s="46"/>
      <c r="Q150" s="46"/>
      <c r="R150" s="46"/>
      <c r="T150" s="313"/>
      <c r="U150" s="313"/>
      <c r="V150" s="313"/>
      <c r="X150" s="313"/>
      <c r="Y150" s="313"/>
      <c r="Z150" s="313"/>
      <c r="AB150" s="313"/>
      <c r="AC150" s="313"/>
      <c r="AD150" s="313"/>
      <c r="AF150" s="313"/>
      <c r="AG150" s="313"/>
      <c r="AH150" s="313"/>
      <c r="AJ150" s="313"/>
      <c r="AK150" s="313"/>
      <c r="AL150" s="313"/>
      <c r="AN150" s="313"/>
      <c r="AO150" s="313"/>
      <c r="AP150" s="313"/>
    </row>
    <row r="151" spans="2:42" ht="15.6" customHeight="1">
      <c r="K151" s="467"/>
      <c r="L151" s="468"/>
      <c r="M151" s="468"/>
      <c r="N151" s="468"/>
      <c r="O151" s="468"/>
      <c r="P151" s="468"/>
      <c r="Q151" s="468"/>
      <c r="R151" s="469"/>
      <c r="T151" s="313"/>
      <c r="U151" s="313"/>
      <c r="V151" s="313"/>
      <c r="X151" s="313"/>
      <c r="Y151" s="313"/>
      <c r="Z151" s="313"/>
      <c r="AB151" s="313"/>
      <c r="AC151" s="313"/>
      <c r="AD151" s="313"/>
      <c r="AF151" s="313"/>
      <c r="AG151" s="313"/>
      <c r="AH151" s="313"/>
      <c r="AJ151" s="313"/>
      <c r="AK151" s="313"/>
      <c r="AL151" s="313"/>
      <c r="AN151" s="313"/>
      <c r="AO151" s="313"/>
      <c r="AP151" s="313"/>
    </row>
    <row r="152" spans="2:42" ht="15.6" customHeight="1">
      <c r="C152" s="692" t="s">
        <v>313</v>
      </c>
      <c r="D152" s="692"/>
      <c r="E152" s="692"/>
      <c r="F152" s="692"/>
      <c r="G152" s="692"/>
      <c r="H152" s="692"/>
      <c r="K152" s="154"/>
      <c r="L152" s="155"/>
      <c r="M152" s="155"/>
      <c r="N152" s="155"/>
      <c r="O152" s="155"/>
      <c r="P152" s="155"/>
      <c r="Q152" s="155"/>
      <c r="R152" s="156"/>
      <c r="T152" s="313"/>
      <c r="U152" s="313"/>
      <c r="V152" s="313"/>
      <c r="X152" s="313"/>
      <c r="Y152" s="313"/>
      <c r="Z152" s="313"/>
      <c r="AB152" s="313"/>
      <c r="AC152" s="313"/>
      <c r="AD152" s="313"/>
      <c r="AF152" s="313"/>
      <c r="AG152" s="313"/>
      <c r="AH152" s="313"/>
      <c r="AJ152" s="313"/>
      <c r="AK152" s="313"/>
      <c r="AL152" s="313"/>
      <c r="AN152" s="313"/>
      <c r="AO152" s="313"/>
      <c r="AP152" s="313"/>
    </row>
    <row r="153" spans="2:42" ht="376.35" customHeight="1">
      <c r="B153" s="313">
        <v>34</v>
      </c>
      <c r="C153" s="123" t="s">
        <v>422</v>
      </c>
      <c r="D153" s="505"/>
      <c r="E153" s="505"/>
      <c r="F153" s="505"/>
      <c r="G153" s="505"/>
      <c r="H153" s="505"/>
      <c r="I153" s="2"/>
      <c r="K153" s="46"/>
      <c r="L153" s="46"/>
      <c r="M153" s="46" t="s">
        <v>522</v>
      </c>
      <c r="N153" s="46"/>
      <c r="O153" s="49"/>
      <c r="P153" s="49"/>
      <c r="Q153" s="49"/>
      <c r="R153" s="49"/>
      <c r="T153" s="313">
        <f>IF(D153="",1,"0")</f>
        <v>1</v>
      </c>
      <c r="U153" s="313" t="s">
        <v>311</v>
      </c>
      <c r="V153" s="313" t="s">
        <v>281</v>
      </c>
      <c r="X153" s="313">
        <f>IF(D153="",1,"0")</f>
        <v>1</v>
      </c>
      <c r="Y153" s="313" t="s">
        <v>311</v>
      </c>
      <c r="Z153" s="313" t="s">
        <v>281</v>
      </c>
      <c r="AB153" s="313">
        <f>IF(D153="",1,"0")</f>
        <v>1</v>
      </c>
      <c r="AC153" s="313" t="s">
        <v>311</v>
      </c>
      <c r="AD153" s="313" t="s">
        <v>281</v>
      </c>
      <c r="AF153" s="313">
        <f>IF(H153="",1,"0")</f>
        <v>1</v>
      </c>
      <c r="AG153" s="313" t="s">
        <v>311</v>
      </c>
      <c r="AH153" s="313" t="s">
        <v>281</v>
      </c>
      <c r="AJ153" s="313">
        <f>IF(D153="",1,0)</f>
        <v>1</v>
      </c>
      <c r="AK153" s="313" t="s">
        <v>311</v>
      </c>
      <c r="AL153" s="313" t="s">
        <v>281</v>
      </c>
      <c r="AN153" s="313">
        <f>IF(D153="",1,"0")</f>
        <v>1</v>
      </c>
      <c r="AO153" s="313" t="s">
        <v>311</v>
      </c>
      <c r="AP153" s="313" t="s">
        <v>281</v>
      </c>
    </row>
    <row r="155" spans="2:42">
      <c r="AN155" s="194" t="s">
        <v>316</v>
      </c>
      <c r="AO155" t="s">
        <v>317</v>
      </c>
    </row>
    <row r="156" spans="2:42" ht="15" customHeight="1">
      <c r="B156" s="403" t="s">
        <v>151</v>
      </c>
      <c r="C156" s="403"/>
      <c r="D156" s="403"/>
      <c r="E156" s="403"/>
      <c r="F156" s="403"/>
      <c r="G156" s="403"/>
      <c r="H156" s="403"/>
      <c r="AJ156" s="194" t="s">
        <v>316</v>
      </c>
      <c r="AK156" t="s">
        <v>317</v>
      </c>
      <c r="AN156" s="195" t="s">
        <v>311</v>
      </c>
      <c r="AO156">
        <v>3</v>
      </c>
    </row>
    <row r="157" spans="2:42" ht="15" customHeight="1">
      <c r="B157" s="403"/>
      <c r="C157" s="403"/>
      <c r="D157" s="403"/>
      <c r="E157" s="403"/>
      <c r="F157" s="403"/>
      <c r="G157" s="403"/>
      <c r="H157" s="403"/>
      <c r="AJ157" s="195" t="s">
        <v>311</v>
      </c>
      <c r="AK157">
        <v>1</v>
      </c>
      <c r="AN157" s="163" t="s">
        <v>281</v>
      </c>
      <c r="AO157">
        <v>3</v>
      </c>
    </row>
    <row r="158" spans="2:42">
      <c r="AJ158" s="163" t="s">
        <v>281</v>
      </c>
      <c r="AK158">
        <v>1</v>
      </c>
      <c r="AN158" s="195" t="s">
        <v>280</v>
      </c>
      <c r="AO158">
        <v>6</v>
      </c>
    </row>
    <row r="159" spans="2:42">
      <c r="T159" s="194" t="s">
        <v>316</v>
      </c>
      <c r="U159" t="s">
        <v>317</v>
      </c>
      <c r="X159" s="194" t="s">
        <v>316</v>
      </c>
      <c r="Y159" t="s">
        <v>317</v>
      </c>
      <c r="AB159" s="194" t="s">
        <v>316</v>
      </c>
      <c r="AC159" t="s">
        <v>317</v>
      </c>
      <c r="AF159" s="194" t="s">
        <v>316</v>
      </c>
      <c r="AG159" t="s">
        <v>317</v>
      </c>
      <c r="AJ159" s="195" t="s">
        <v>280</v>
      </c>
      <c r="AK159">
        <v>13</v>
      </c>
      <c r="AN159" s="163" t="s">
        <v>287</v>
      </c>
      <c r="AO159">
        <v>0</v>
      </c>
    </row>
    <row r="160" spans="2:42">
      <c r="T160" s="195" t="s">
        <v>311</v>
      </c>
      <c r="U160">
        <v>9</v>
      </c>
      <c r="X160" s="195" t="s">
        <v>311</v>
      </c>
      <c r="Y160">
        <v>12</v>
      </c>
      <c r="AB160" s="195" t="s">
        <v>311</v>
      </c>
      <c r="AC160">
        <v>10</v>
      </c>
      <c r="AF160" s="195" t="s">
        <v>311</v>
      </c>
      <c r="AG160">
        <v>2</v>
      </c>
      <c r="AJ160" s="163" t="s">
        <v>287</v>
      </c>
      <c r="AK160">
        <v>0</v>
      </c>
      <c r="AN160" s="163" t="s">
        <v>281</v>
      </c>
      <c r="AO160">
        <v>6</v>
      </c>
    </row>
    <row r="161" spans="20:42">
      <c r="T161" s="163" t="s">
        <v>281</v>
      </c>
      <c r="U161">
        <v>9</v>
      </c>
      <c r="X161" s="163" t="s">
        <v>281</v>
      </c>
      <c r="Y161">
        <v>12</v>
      </c>
      <c r="AB161" s="163" t="s">
        <v>281</v>
      </c>
      <c r="AC161">
        <v>10</v>
      </c>
      <c r="AF161" s="163" t="s">
        <v>281</v>
      </c>
      <c r="AG161">
        <v>2</v>
      </c>
      <c r="AJ161" s="163" t="s">
        <v>281</v>
      </c>
      <c r="AK161">
        <v>13</v>
      </c>
      <c r="AN161" s="195" t="s">
        <v>318</v>
      </c>
      <c r="AO161">
        <v>0</v>
      </c>
    </row>
    <row r="162" spans="20:42">
      <c r="T162" s="195" t="s">
        <v>280</v>
      </c>
      <c r="U162">
        <v>22</v>
      </c>
      <c r="X162" s="195" t="s">
        <v>280</v>
      </c>
      <c r="Y162">
        <v>20</v>
      </c>
      <c r="AB162" s="195" t="s">
        <v>280</v>
      </c>
      <c r="AC162">
        <v>17</v>
      </c>
      <c r="AF162" s="195" t="s">
        <v>280</v>
      </c>
      <c r="AG162">
        <v>11</v>
      </c>
      <c r="AJ162" s="195" t="s">
        <v>1073</v>
      </c>
      <c r="AK162">
        <v>0</v>
      </c>
      <c r="AN162" s="163" t="s">
        <v>318</v>
      </c>
      <c r="AO162">
        <v>0</v>
      </c>
    </row>
    <row r="163" spans="20:42">
      <c r="T163" s="163" t="s">
        <v>287</v>
      </c>
      <c r="U163">
        <v>15</v>
      </c>
      <c r="X163" s="163" t="s">
        <v>287</v>
      </c>
      <c r="Y163">
        <v>8</v>
      </c>
      <c r="AB163" s="163" t="s">
        <v>287</v>
      </c>
      <c r="AC163">
        <v>9</v>
      </c>
      <c r="AF163" s="163" t="s">
        <v>287</v>
      </c>
      <c r="AG163">
        <v>0</v>
      </c>
      <c r="AJ163" s="163" t="s">
        <v>318</v>
      </c>
      <c r="AK163">
        <v>0</v>
      </c>
      <c r="AN163" s="195" t="s">
        <v>319</v>
      </c>
      <c r="AO163">
        <v>9</v>
      </c>
    </row>
    <row r="164" spans="20:42">
      <c r="T164" s="163" t="s">
        <v>281</v>
      </c>
      <c r="U164">
        <v>7</v>
      </c>
      <c r="X164" s="163" t="s">
        <v>281</v>
      </c>
      <c r="Y164">
        <v>12</v>
      </c>
      <c r="AB164" s="163" t="s">
        <v>281</v>
      </c>
      <c r="AC164">
        <v>8</v>
      </c>
      <c r="AF164" s="163" t="s">
        <v>281</v>
      </c>
      <c r="AG164">
        <v>11</v>
      </c>
      <c r="AJ164" s="195" t="s">
        <v>1059</v>
      </c>
      <c r="AK164">
        <v>0</v>
      </c>
    </row>
    <row r="165" spans="20:42">
      <c r="T165" s="195" t="s">
        <v>318</v>
      </c>
      <c r="X165" s="195" t="s">
        <v>318</v>
      </c>
      <c r="AB165" s="195" t="s">
        <v>318</v>
      </c>
      <c r="AF165" s="195" t="s">
        <v>318</v>
      </c>
      <c r="AG165">
        <v>0</v>
      </c>
      <c r="AJ165" s="163" t="s">
        <v>318</v>
      </c>
      <c r="AK165">
        <v>0</v>
      </c>
    </row>
    <row r="166" spans="20:42">
      <c r="T166" s="163" t="s">
        <v>318</v>
      </c>
      <c r="X166" s="163" t="s">
        <v>318</v>
      </c>
      <c r="AB166" s="163" t="s">
        <v>318</v>
      </c>
      <c r="AF166" s="163" t="s">
        <v>318</v>
      </c>
      <c r="AG166">
        <v>0</v>
      </c>
      <c r="AJ166" s="195" t="s">
        <v>318</v>
      </c>
    </row>
    <row r="167" spans="20:42">
      <c r="T167" s="195" t="s">
        <v>319</v>
      </c>
      <c r="U167">
        <v>31</v>
      </c>
      <c r="X167" s="195" t="s">
        <v>319</v>
      </c>
      <c r="Y167">
        <v>32</v>
      </c>
      <c r="AB167" s="195" t="s">
        <v>319</v>
      </c>
      <c r="AC167">
        <v>27</v>
      </c>
      <c r="AF167" s="195" t="s">
        <v>1130</v>
      </c>
      <c r="AG167">
        <v>3.3333333333333335</v>
      </c>
      <c r="AJ167" s="163" t="s">
        <v>318</v>
      </c>
    </row>
    <row r="168" spans="20:42">
      <c r="AF168" s="163" t="s">
        <v>318</v>
      </c>
      <c r="AG168">
        <v>3.3333333333333335</v>
      </c>
      <c r="AJ168" s="195" t="s">
        <v>319</v>
      </c>
      <c r="AK168">
        <v>14</v>
      </c>
    </row>
    <row r="169" spans="20:42" ht="15.75">
      <c r="T169" s="471" t="s">
        <v>997</v>
      </c>
      <c r="U169" s="471"/>
      <c r="V169" s="471"/>
      <c r="W169" s="45"/>
      <c r="X169" s="471" t="s">
        <v>998</v>
      </c>
      <c r="Y169" s="471"/>
      <c r="Z169" s="471"/>
      <c r="AA169" s="45"/>
      <c r="AB169" s="471" t="s">
        <v>999</v>
      </c>
      <c r="AC169" s="471"/>
      <c r="AD169" s="471"/>
      <c r="AF169" s="195" t="s">
        <v>319</v>
      </c>
      <c r="AG169">
        <v>16.333333333333332</v>
      </c>
      <c r="AN169" s="471" t="s">
        <v>1002</v>
      </c>
      <c r="AO169" s="471"/>
      <c r="AP169" s="471"/>
    </row>
    <row r="170" spans="20:42">
      <c r="T170" t="s">
        <v>270</v>
      </c>
      <c r="U170" s="176">
        <f>SUM(T5:T6,T12:T16)</f>
        <v>7</v>
      </c>
      <c r="X170" t="s">
        <v>270</v>
      </c>
      <c r="Y170" s="176">
        <f>SUM(X5:X6,X59:X62,X69:X74)</f>
        <v>12</v>
      </c>
      <c r="AB170" t="s">
        <v>270</v>
      </c>
      <c r="AC170" s="176">
        <f>SUM(AB5:AB6,AB59:AB62,AB90:AB91)</f>
        <v>8</v>
      </c>
      <c r="AN170" t="s">
        <v>270</v>
      </c>
      <c r="AO170" s="176">
        <f>SUM(AN5:AN6,AN19:AN23)</f>
        <v>7</v>
      </c>
    </row>
    <row r="171" spans="20:42" ht="15.75">
      <c r="T171" s="186" t="s">
        <v>271</v>
      </c>
      <c r="U171" s="176">
        <f>SUM(T7,T114,T116,T118)</f>
        <v>4</v>
      </c>
      <c r="X171" s="186" t="s">
        <v>271</v>
      </c>
      <c r="Y171" s="176">
        <f>SUM(X7,X114,X116,X118,X120,X125,X141:X149,X97:X98,X111)</f>
        <v>8</v>
      </c>
      <c r="AB171" s="186" t="s">
        <v>271</v>
      </c>
      <c r="AC171" s="176">
        <f>SUM(AB7,AB114,AB116,AB118,AB120,AB97:AB98,AB111,AB85)</f>
        <v>9</v>
      </c>
      <c r="AF171" s="471" t="s">
        <v>1272</v>
      </c>
      <c r="AG171" s="471"/>
      <c r="AH171" s="471"/>
      <c r="AJ171" s="471" t="s">
        <v>1273</v>
      </c>
      <c r="AK171" s="471"/>
      <c r="AL171" s="471"/>
      <c r="AN171" s="186" t="s">
        <v>271</v>
      </c>
      <c r="AO171" s="176">
        <f>SUM(AN7)</f>
        <v>1</v>
      </c>
    </row>
    <row r="172" spans="20:42">
      <c r="U172" s="176">
        <f>SUM(U170:U171)</f>
        <v>11</v>
      </c>
      <c r="Y172" s="176">
        <f>SUM(Y170:Y171)</f>
        <v>20</v>
      </c>
      <c r="AC172" s="176">
        <f>SUM(AC170:AC171)</f>
        <v>17</v>
      </c>
      <c r="AF172" t="s">
        <v>270</v>
      </c>
      <c r="AG172" s="176">
        <f>SUM(AF5:AF6,AF59:AF62,AF19:AF23)</f>
        <v>11</v>
      </c>
      <c r="AJ172" t="s">
        <v>270</v>
      </c>
      <c r="AK172" s="176">
        <f>SUM(AJ5:AJ6,AJ12:AJ16,AJ19:AJ23,AJ26:AJ27)</f>
        <v>14</v>
      </c>
      <c r="AO172" s="176">
        <f>SUM(AO170:AO171)</f>
        <v>8</v>
      </c>
    </row>
    <row r="173" spans="20:42">
      <c r="U173" s="193"/>
      <c r="Y173" s="193"/>
      <c r="AC173" s="193"/>
      <c r="AF173" s="186" t="s">
        <v>271</v>
      </c>
      <c r="AG173" s="176">
        <f>SUM(AF7,AF97:AF98,AF111)</f>
        <v>4</v>
      </c>
      <c r="AJ173" s="186" t="s">
        <v>271</v>
      </c>
      <c r="AK173" s="176">
        <f>SUM(AJ7)</f>
        <v>1</v>
      </c>
      <c r="AO173" s="193"/>
    </row>
    <row r="174" spans="20:42">
      <c r="T174" t="s">
        <v>273</v>
      </c>
      <c r="U174" s="193">
        <f>SUM(T115,T117,T119,T121,T138,T139,T150,T153)</f>
        <v>5</v>
      </c>
      <c r="X174" t="s">
        <v>273</v>
      </c>
      <c r="Y174" s="193">
        <f>SUM(X80:X83,X100,X108,X115,X117,X119,X121,X153)</f>
        <v>11</v>
      </c>
      <c r="AB174" t="s">
        <v>273</v>
      </c>
      <c r="AC174" s="193">
        <f>SUM(AB100,AB108,AB115,AB117,AB119,AB121,AB153,AB86,AB87)</f>
        <v>9</v>
      </c>
      <c r="AG174" s="176">
        <f>SUM(AG172:AG173)</f>
        <v>15</v>
      </c>
      <c r="AK174" s="176">
        <f>SUM(AK172:AK173)</f>
        <v>15</v>
      </c>
      <c r="AN174" t="s">
        <v>273</v>
      </c>
      <c r="AO174" s="193">
        <f>SUM(AN26:AN27)</f>
        <v>2</v>
      </c>
    </row>
    <row r="175" spans="20:42">
      <c r="T175" t="s">
        <v>495</v>
      </c>
      <c r="U175" s="193">
        <f>0</f>
        <v>0</v>
      </c>
      <c r="X175" t="s">
        <v>495</v>
      </c>
      <c r="Y175" s="193">
        <f>0</f>
        <v>0</v>
      </c>
      <c r="AB175" t="s">
        <v>495</v>
      </c>
      <c r="AC175" s="193">
        <f>0</f>
        <v>0</v>
      </c>
      <c r="AG175" s="193"/>
      <c r="AK175" s="193"/>
      <c r="AN175" t="s">
        <v>495</v>
      </c>
      <c r="AO175" s="193">
        <f>0</f>
        <v>0</v>
      </c>
    </row>
    <row r="176" spans="20:42">
      <c r="U176" s="176">
        <f>SUM(U174:U175)</f>
        <v>5</v>
      </c>
      <c r="Y176" s="176">
        <f>SUM(Y174:Y175)</f>
        <v>11</v>
      </c>
      <c r="AC176" s="176">
        <f>SUM(AC174:AC175)</f>
        <v>9</v>
      </c>
      <c r="AF176" t="s">
        <v>273</v>
      </c>
      <c r="AG176" s="193">
        <f>SUM(AF100,AF108,AF153,AF26:AF27)</f>
        <v>5</v>
      </c>
      <c r="AJ176" t="s">
        <v>273</v>
      </c>
      <c r="AK176" s="193">
        <v>0</v>
      </c>
      <c r="AO176" s="176">
        <f>SUM(AO174:AO175)</f>
        <v>2</v>
      </c>
    </row>
    <row r="177" spans="24:40">
      <c r="AF177" t="s">
        <v>495</v>
      </c>
      <c r="AG177" s="193">
        <f>0</f>
        <v>0</v>
      </c>
      <c r="AJ177" t="s">
        <v>495</v>
      </c>
      <c r="AK177" s="193">
        <f>0</f>
        <v>0</v>
      </c>
    </row>
    <row r="178" spans="24:40">
      <c r="X178" t="str">
        <f>IF(AND(Y172=0,Y176=0),"good",IF(AND(Y172=0,Y176&lt;&gt;0),"okay","not good"))</f>
        <v>not good</v>
      </c>
      <c r="AB178" t="str">
        <f>IF(AND(AC172=0,AC176=0),"good",IF(AND(AC172=0,AC176&lt;&gt;0),"okay","not good"))</f>
        <v>not good</v>
      </c>
      <c r="AG178" s="176">
        <f>SUM(AG176:AG177)</f>
        <v>5</v>
      </c>
      <c r="AK178" s="176">
        <f>SUM(AK176:AK177)</f>
        <v>0</v>
      </c>
      <c r="AN178" t="str">
        <f>IF(AND(AO172=0,AO176=0),"good",IF(AND(AO172=0,AO176&lt;&gt;0),"okay","not good"))</f>
        <v>not good</v>
      </c>
    </row>
    <row r="180" spans="24:40">
      <c r="AF180" t="str">
        <f>IF(AND(AG174=0,AG178=0),"good",IF(AND(AG174=0,AG178&lt;&gt;0),"okay","not good"))</f>
        <v>not good</v>
      </c>
    </row>
  </sheetData>
  <sheetProtection algorithmName="SHA-512" hashValue="SRhiTV6p78hDujEoFOuOxx2+v6seGC54kD6FmEpPNZZ8GXARiNzaAbDNGmI8eT06yJdgUmG+hOoQOkcaDPVqdw==" saltValue="704UaDwgHHvyvZ6mCyT5FQ==" spinCount="100000" sheet="1" selectLockedCells="1"/>
  <mergeCells count="145">
    <mergeCell ref="E126:F126"/>
    <mergeCell ref="K88:R88"/>
    <mergeCell ref="E130:F130"/>
    <mergeCell ref="E131:F131"/>
    <mergeCell ref="E132:F132"/>
    <mergeCell ref="B125:B150"/>
    <mergeCell ref="E133:F133"/>
    <mergeCell ref="E134:F134"/>
    <mergeCell ref="E135:F135"/>
    <mergeCell ref="E136:F136"/>
    <mergeCell ref="E137:F137"/>
    <mergeCell ref="E138:F138"/>
    <mergeCell ref="E139:F139"/>
    <mergeCell ref="E140:F140"/>
    <mergeCell ref="E141:F141"/>
    <mergeCell ref="E142:F142"/>
    <mergeCell ref="E143:F143"/>
    <mergeCell ref="E144:F144"/>
    <mergeCell ref="E145:F145"/>
    <mergeCell ref="E146:F146"/>
    <mergeCell ref="E147:F147"/>
    <mergeCell ref="E148:F148"/>
    <mergeCell ref="E149:F149"/>
    <mergeCell ref="E150:F150"/>
    <mergeCell ref="E125:F125"/>
    <mergeCell ref="K92:R96"/>
    <mergeCell ref="E127:F127"/>
    <mergeCell ref="E128:F128"/>
    <mergeCell ref="E129:F129"/>
    <mergeCell ref="AF171:AH171"/>
    <mergeCell ref="AJ3:AL3"/>
    <mergeCell ref="AJ171:AL171"/>
    <mergeCell ref="AN3:AP3"/>
    <mergeCell ref="K2:AP2"/>
    <mergeCell ref="AN169:AP169"/>
    <mergeCell ref="T3:V3"/>
    <mergeCell ref="X3:Z3"/>
    <mergeCell ref="AB3:AD3"/>
    <mergeCell ref="T169:V169"/>
    <mergeCell ref="X169:Z169"/>
    <mergeCell ref="AB169:AD169"/>
    <mergeCell ref="AF3:AH3"/>
    <mergeCell ref="M4:R4"/>
    <mergeCell ref="K17:R18"/>
    <mergeCell ref="K28:R30"/>
    <mergeCell ref="K24:R25"/>
    <mergeCell ref="K67:R68"/>
    <mergeCell ref="K64:R64"/>
    <mergeCell ref="K84:R84"/>
    <mergeCell ref="D91:E91"/>
    <mergeCell ref="K79:R79"/>
    <mergeCell ref="K151:R151"/>
    <mergeCell ref="D6:H6"/>
    <mergeCell ref="C4:H4"/>
    <mergeCell ref="D7:H7"/>
    <mergeCell ref="D23:H23"/>
    <mergeCell ref="C18:H18"/>
    <mergeCell ref="F5:H5"/>
    <mergeCell ref="E26:H27"/>
    <mergeCell ref="E19:H19"/>
    <mergeCell ref="E20:H20"/>
    <mergeCell ref="E21:H21"/>
    <mergeCell ref="E22:H22"/>
    <mergeCell ref="D10:D11"/>
    <mergeCell ref="E10:E11"/>
    <mergeCell ref="F10:F11"/>
    <mergeCell ref="G10:G11"/>
    <mergeCell ref="H10:H11"/>
    <mergeCell ref="C25:H25"/>
    <mergeCell ref="C124:H124"/>
    <mergeCell ref="E111:H111"/>
    <mergeCell ref="K107:R107"/>
    <mergeCell ref="K89:R89"/>
    <mergeCell ref="D86:H86"/>
    <mergeCell ref="B156:H157"/>
    <mergeCell ref="C2:H2"/>
    <mergeCell ref="F79:H83"/>
    <mergeCell ref="G56:H63"/>
    <mergeCell ref="D5:E5"/>
    <mergeCell ref="E109:F109"/>
    <mergeCell ref="E110:F110"/>
    <mergeCell ref="C9:H9"/>
    <mergeCell ref="D97:F97"/>
    <mergeCell ref="D98:F98"/>
    <mergeCell ref="B99:B106"/>
    <mergeCell ref="B107:B110"/>
    <mergeCell ref="B56:B63"/>
    <mergeCell ref="B65:B78"/>
    <mergeCell ref="E100:F100"/>
    <mergeCell ref="E105:F105"/>
    <mergeCell ref="B96:B98"/>
    <mergeCell ref="B79:B83"/>
    <mergeCell ref="E99:F99"/>
    <mergeCell ref="C99:D99"/>
    <mergeCell ref="C65:H65"/>
    <mergeCell ref="D89:E89"/>
    <mergeCell ref="D90:E90"/>
    <mergeCell ref="D119:H119"/>
    <mergeCell ref="D153:H153"/>
    <mergeCell ref="C152:H152"/>
    <mergeCell ref="C55:H55"/>
    <mergeCell ref="C54:H54"/>
    <mergeCell ref="E106:F106"/>
    <mergeCell ref="C96:H96"/>
    <mergeCell ref="C95:H95"/>
    <mergeCell ref="C94:H94"/>
    <mergeCell ref="E108:F108"/>
    <mergeCell ref="E102:F102"/>
    <mergeCell ref="E103:F103"/>
    <mergeCell ref="E104:F104"/>
    <mergeCell ref="C64:H64"/>
    <mergeCell ref="E107:F107"/>
    <mergeCell ref="C107:D107"/>
    <mergeCell ref="E101:F101"/>
    <mergeCell ref="C56:F56"/>
    <mergeCell ref="F89:G89"/>
    <mergeCell ref="F90:G90"/>
    <mergeCell ref="F91:G91"/>
    <mergeCell ref="C93:H93"/>
    <mergeCell ref="C84:H84"/>
    <mergeCell ref="D85:F85"/>
    <mergeCell ref="C29:H29"/>
    <mergeCell ref="C30:H30"/>
    <mergeCell ref="C38:H38"/>
    <mergeCell ref="D120:H120"/>
    <mergeCell ref="B38:B52"/>
    <mergeCell ref="B30:B37"/>
    <mergeCell ref="E31:H37"/>
    <mergeCell ref="E39:H52"/>
    <mergeCell ref="K38:R38"/>
    <mergeCell ref="B114:B115"/>
    <mergeCell ref="B116:B117"/>
    <mergeCell ref="C57:E57"/>
    <mergeCell ref="C66:G66"/>
    <mergeCell ref="B118:B122"/>
    <mergeCell ref="D87:H87"/>
    <mergeCell ref="C88:H88"/>
    <mergeCell ref="C113:H113"/>
    <mergeCell ref="E114:H114"/>
    <mergeCell ref="D115:H115"/>
    <mergeCell ref="D117:H117"/>
    <mergeCell ref="D121:H121"/>
    <mergeCell ref="D122:H122"/>
    <mergeCell ref="D116:H116"/>
    <mergeCell ref="E118:H118"/>
  </mergeCells>
  <dataValidations count="9">
    <dataValidation allowBlank="1" showErrorMessage="1" prompt="choose one" sqref="D8:E8" xr:uid="{00000000-0002-0000-0C00-000000000000}"/>
    <dataValidation allowBlank="1" showInputMessage="1" showErrorMessage="1" prompt="This can be either bus or rail." sqref="C10:C11" xr:uid="{00000000-0002-0000-0C00-000001000000}"/>
    <dataValidation allowBlank="1" showInputMessage="1" showErrorMessage="1" prompt="See page 15 of the CMAQ/TAP application booklet or page ## of the STP Shared booklet for more information." sqref="C95" xr:uid="{00000000-0002-0000-0C00-000002000000}"/>
    <dataValidation allowBlank="1" showInputMessage="1" showErrorMessage="1" prompt="This should be an estimate of the new riders as a result of the transit improvements." sqref="E19:E22" xr:uid="{00000000-0002-0000-0C00-000003000000}"/>
    <dataValidation allowBlank="1" showInputMessage="1" showErrorMessage="1" prompt="If the policies are not available on the web, provide a copy of the relevant pages of the policies as an attachment in the Documents tab of the eTIP project application and indicate here that they are attached." sqref="I138:J138" xr:uid="{00000000-0002-0000-0C00-000004000000}"/>
    <dataValidation allowBlank="1" showErrorMessage="1" prompt="If the policies are not available on the web, provide a copy of the relevant pages of the policies as an attachment in the Documents tab of the eTIP project application and indicate here that they are attached." sqref="D86:H87 D115 I115" xr:uid="{00000000-0002-0000-0C00-000007000000}"/>
    <dataValidation allowBlank="1" showErrorMessage="1" sqref="D12:H16" xr:uid="{00000000-0002-0000-0C00-000008000000}"/>
    <dataValidation allowBlank="1" showErrorMessage="1" prompt="This should be an estimate of the new riders as a result of the transit improvements." sqref="D19" xr:uid="{00000000-0002-0000-0C00-000009000000}"/>
    <dataValidation allowBlank="1" showInputMessage="1" showErrorMessage="1" promptTitle="Yes/No" sqref="D112" xr:uid="{5D5DFA1E-0FE9-46D1-8A5F-3B2580A066E1}"/>
  </dataValidations>
  <hyperlinks>
    <hyperlink ref="C117" r:id="rId7" xr:uid="{7604D974-ECC0-48D9-BAB9-CF6E4666C919}"/>
  </hyperlinks>
  <pageMargins left="0.25" right="0.25" top="0.75" bottom="0.75" header="0.3" footer="0.3"/>
  <pageSetup scale="82" fitToHeight="0" orientation="portrait" r:id="rId8"/>
  <headerFooter>
    <oddFooter>&amp;LProject Application Workbook for CMAQ/CRP, TAP-L and STP Shared Fund Applications&amp;R&amp;A - Page &amp;P of &amp;N</oddFooter>
  </headerFooter>
  <rowBreaks count="2" manualBreakCount="2">
    <brk id="83" min="1" max="7" man="1"/>
    <brk id="112" min="1" max="7" man="1"/>
  </rowBreaks>
  <drawing r:id="rId9"/>
  <legacyDrawing r:id="rId10"/>
  <mc:AlternateContent xmlns:mc="http://schemas.openxmlformats.org/markup-compatibility/2006">
    <mc:Choice Requires="x14">
      <controls>
        <mc:AlternateContent xmlns:mc="http://schemas.openxmlformats.org/markup-compatibility/2006">
          <mc:Choice Requires="x14">
            <control shapeId="7169" r:id="rId11" name="Check Box 1">
              <controlPr defaultSize="0" autoFill="0" autoLine="0" autoPict="0">
                <anchor moveWithCells="1">
                  <from>
                    <xdr:col>3</xdr:col>
                    <xdr:colOff>257175</xdr:colOff>
                    <xdr:row>29</xdr:row>
                    <xdr:rowOff>180975</xdr:rowOff>
                  </from>
                  <to>
                    <xdr:col>3</xdr:col>
                    <xdr:colOff>561975</xdr:colOff>
                    <xdr:row>30</xdr:row>
                    <xdr:rowOff>180975</xdr:rowOff>
                  </to>
                </anchor>
              </controlPr>
            </control>
          </mc:Choice>
        </mc:AlternateContent>
        <mc:AlternateContent xmlns:mc="http://schemas.openxmlformats.org/markup-compatibility/2006">
          <mc:Choice Requires="x14">
            <control shapeId="7170" r:id="rId12" name="Check Box 2">
              <controlPr defaultSize="0" autoFill="0" autoLine="0" autoPict="0">
                <anchor moveWithCells="1">
                  <from>
                    <xdr:col>3</xdr:col>
                    <xdr:colOff>257175</xdr:colOff>
                    <xdr:row>30</xdr:row>
                    <xdr:rowOff>180975</xdr:rowOff>
                  </from>
                  <to>
                    <xdr:col>3</xdr:col>
                    <xdr:colOff>561975</xdr:colOff>
                    <xdr:row>31</xdr:row>
                    <xdr:rowOff>180975</xdr:rowOff>
                  </to>
                </anchor>
              </controlPr>
            </control>
          </mc:Choice>
        </mc:AlternateContent>
        <mc:AlternateContent xmlns:mc="http://schemas.openxmlformats.org/markup-compatibility/2006">
          <mc:Choice Requires="x14">
            <control shapeId="7171" r:id="rId13" name="Check Box 3">
              <controlPr defaultSize="0" autoFill="0" autoLine="0" autoPict="0">
                <anchor moveWithCells="1">
                  <from>
                    <xdr:col>3</xdr:col>
                    <xdr:colOff>257175</xdr:colOff>
                    <xdr:row>31</xdr:row>
                    <xdr:rowOff>180975</xdr:rowOff>
                  </from>
                  <to>
                    <xdr:col>3</xdr:col>
                    <xdr:colOff>561975</xdr:colOff>
                    <xdr:row>32</xdr:row>
                    <xdr:rowOff>180975</xdr:rowOff>
                  </to>
                </anchor>
              </controlPr>
            </control>
          </mc:Choice>
        </mc:AlternateContent>
        <mc:AlternateContent xmlns:mc="http://schemas.openxmlformats.org/markup-compatibility/2006">
          <mc:Choice Requires="x14">
            <control shapeId="7172" r:id="rId14" name="Check Box 4">
              <controlPr defaultSize="0" autoFill="0" autoLine="0" autoPict="0">
                <anchor moveWithCells="1">
                  <from>
                    <xdr:col>3</xdr:col>
                    <xdr:colOff>257175</xdr:colOff>
                    <xdr:row>32</xdr:row>
                    <xdr:rowOff>180975</xdr:rowOff>
                  </from>
                  <to>
                    <xdr:col>3</xdr:col>
                    <xdr:colOff>561975</xdr:colOff>
                    <xdr:row>33</xdr:row>
                    <xdr:rowOff>180975</xdr:rowOff>
                  </to>
                </anchor>
              </controlPr>
            </control>
          </mc:Choice>
        </mc:AlternateContent>
        <mc:AlternateContent xmlns:mc="http://schemas.openxmlformats.org/markup-compatibility/2006">
          <mc:Choice Requires="x14">
            <control shapeId="7173" r:id="rId15" name="Check Box 5">
              <controlPr defaultSize="0" autoFill="0" autoLine="0" autoPict="0">
                <anchor moveWithCells="1">
                  <from>
                    <xdr:col>3</xdr:col>
                    <xdr:colOff>257175</xdr:colOff>
                    <xdr:row>33</xdr:row>
                    <xdr:rowOff>180975</xdr:rowOff>
                  </from>
                  <to>
                    <xdr:col>3</xdr:col>
                    <xdr:colOff>561975</xdr:colOff>
                    <xdr:row>34</xdr:row>
                    <xdr:rowOff>180975</xdr:rowOff>
                  </to>
                </anchor>
              </controlPr>
            </control>
          </mc:Choice>
        </mc:AlternateContent>
        <mc:AlternateContent xmlns:mc="http://schemas.openxmlformats.org/markup-compatibility/2006">
          <mc:Choice Requires="x14">
            <control shapeId="7174" r:id="rId16" name="Check Box 6">
              <controlPr defaultSize="0" autoFill="0" autoLine="0" autoPict="0">
                <anchor moveWithCells="1">
                  <from>
                    <xdr:col>3</xdr:col>
                    <xdr:colOff>257175</xdr:colOff>
                    <xdr:row>34</xdr:row>
                    <xdr:rowOff>180975</xdr:rowOff>
                  </from>
                  <to>
                    <xdr:col>3</xdr:col>
                    <xdr:colOff>561975</xdr:colOff>
                    <xdr:row>35</xdr:row>
                    <xdr:rowOff>180975</xdr:rowOff>
                  </to>
                </anchor>
              </controlPr>
            </control>
          </mc:Choice>
        </mc:AlternateContent>
        <mc:AlternateContent xmlns:mc="http://schemas.openxmlformats.org/markup-compatibility/2006">
          <mc:Choice Requires="x14">
            <control shapeId="7175" r:id="rId17" name="Check Box 7">
              <controlPr defaultSize="0" autoFill="0" autoLine="0" autoPict="0">
                <anchor moveWithCells="1">
                  <from>
                    <xdr:col>3</xdr:col>
                    <xdr:colOff>257175</xdr:colOff>
                    <xdr:row>35</xdr:row>
                    <xdr:rowOff>180975</xdr:rowOff>
                  </from>
                  <to>
                    <xdr:col>3</xdr:col>
                    <xdr:colOff>561975</xdr:colOff>
                    <xdr:row>36</xdr:row>
                    <xdr:rowOff>180975</xdr:rowOff>
                  </to>
                </anchor>
              </controlPr>
            </control>
          </mc:Choice>
        </mc:AlternateContent>
        <mc:AlternateContent xmlns:mc="http://schemas.openxmlformats.org/markup-compatibility/2006">
          <mc:Choice Requires="x14">
            <control shapeId="7176" r:id="rId18" name="Check Box 8">
              <controlPr defaultSize="0" autoFill="0" autoLine="0" autoPict="0">
                <anchor moveWithCells="1">
                  <from>
                    <xdr:col>3</xdr:col>
                    <xdr:colOff>257175</xdr:colOff>
                    <xdr:row>37</xdr:row>
                    <xdr:rowOff>180975</xdr:rowOff>
                  </from>
                  <to>
                    <xdr:col>3</xdr:col>
                    <xdr:colOff>561975</xdr:colOff>
                    <xdr:row>38</xdr:row>
                    <xdr:rowOff>180975</xdr:rowOff>
                  </to>
                </anchor>
              </controlPr>
            </control>
          </mc:Choice>
        </mc:AlternateContent>
        <mc:AlternateContent xmlns:mc="http://schemas.openxmlformats.org/markup-compatibility/2006">
          <mc:Choice Requires="x14">
            <control shapeId="7177" r:id="rId19" name="Check Box 9">
              <controlPr defaultSize="0" autoFill="0" autoLine="0" autoPict="0">
                <anchor moveWithCells="1">
                  <from>
                    <xdr:col>3</xdr:col>
                    <xdr:colOff>257175</xdr:colOff>
                    <xdr:row>38</xdr:row>
                    <xdr:rowOff>180975</xdr:rowOff>
                  </from>
                  <to>
                    <xdr:col>3</xdr:col>
                    <xdr:colOff>561975</xdr:colOff>
                    <xdr:row>39</xdr:row>
                    <xdr:rowOff>180975</xdr:rowOff>
                  </to>
                </anchor>
              </controlPr>
            </control>
          </mc:Choice>
        </mc:AlternateContent>
        <mc:AlternateContent xmlns:mc="http://schemas.openxmlformats.org/markup-compatibility/2006">
          <mc:Choice Requires="x14">
            <control shapeId="7178" r:id="rId20" name="Check Box 10">
              <controlPr defaultSize="0" autoFill="0" autoLine="0" autoPict="0">
                <anchor moveWithCells="1">
                  <from>
                    <xdr:col>3</xdr:col>
                    <xdr:colOff>257175</xdr:colOff>
                    <xdr:row>39</xdr:row>
                    <xdr:rowOff>180975</xdr:rowOff>
                  </from>
                  <to>
                    <xdr:col>3</xdr:col>
                    <xdr:colOff>561975</xdr:colOff>
                    <xdr:row>40</xdr:row>
                    <xdr:rowOff>180975</xdr:rowOff>
                  </to>
                </anchor>
              </controlPr>
            </control>
          </mc:Choice>
        </mc:AlternateContent>
        <mc:AlternateContent xmlns:mc="http://schemas.openxmlformats.org/markup-compatibility/2006">
          <mc:Choice Requires="x14">
            <control shapeId="7179" r:id="rId21" name="Check Box 11">
              <controlPr defaultSize="0" autoFill="0" autoLine="0" autoPict="0">
                <anchor moveWithCells="1">
                  <from>
                    <xdr:col>3</xdr:col>
                    <xdr:colOff>257175</xdr:colOff>
                    <xdr:row>40</xdr:row>
                    <xdr:rowOff>180975</xdr:rowOff>
                  </from>
                  <to>
                    <xdr:col>3</xdr:col>
                    <xdr:colOff>561975</xdr:colOff>
                    <xdr:row>41</xdr:row>
                    <xdr:rowOff>180975</xdr:rowOff>
                  </to>
                </anchor>
              </controlPr>
            </control>
          </mc:Choice>
        </mc:AlternateContent>
        <mc:AlternateContent xmlns:mc="http://schemas.openxmlformats.org/markup-compatibility/2006">
          <mc:Choice Requires="x14">
            <control shapeId="7180" r:id="rId22" name="Check Box 12">
              <controlPr defaultSize="0" autoFill="0" autoLine="0" autoPict="0">
                <anchor moveWithCells="1">
                  <from>
                    <xdr:col>3</xdr:col>
                    <xdr:colOff>257175</xdr:colOff>
                    <xdr:row>41</xdr:row>
                    <xdr:rowOff>180975</xdr:rowOff>
                  </from>
                  <to>
                    <xdr:col>3</xdr:col>
                    <xdr:colOff>561975</xdr:colOff>
                    <xdr:row>42</xdr:row>
                    <xdr:rowOff>180975</xdr:rowOff>
                  </to>
                </anchor>
              </controlPr>
            </control>
          </mc:Choice>
        </mc:AlternateContent>
        <mc:AlternateContent xmlns:mc="http://schemas.openxmlformats.org/markup-compatibility/2006">
          <mc:Choice Requires="x14">
            <control shapeId="7181" r:id="rId23" name="Check Box 13">
              <controlPr defaultSize="0" autoFill="0" autoLine="0" autoPict="0">
                <anchor moveWithCells="1">
                  <from>
                    <xdr:col>3</xdr:col>
                    <xdr:colOff>257175</xdr:colOff>
                    <xdr:row>42</xdr:row>
                    <xdr:rowOff>180975</xdr:rowOff>
                  </from>
                  <to>
                    <xdr:col>3</xdr:col>
                    <xdr:colOff>561975</xdr:colOff>
                    <xdr:row>43</xdr:row>
                    <xdr:rowOff>180975</xdr:rowOff>
                  </to>
                </anchor>
              </controlPr>
            </control>
          </mc:Choice>
        </mc:AlternateContent>
        <mc:AlternateContent xmlns:mc="http://schemas.openxmlformats.org/markup-compatibility/2006">
          <mc:Choice Requires="x14">
            <control shapeId="7182" r:id="rId24" name="Check Box 14">
              <controlPr defaultSize="0" autoFill="0" autoLine="0" autoPict="0">
                <anchor moveWithCells="1">
                  <from>
                    <xdr:col>3</xdr:col>
                    <xdr:colOff>257175</xdr:colOff>
                    <xdr:row>43</xdr:row>
                    <xdr:rowOff>180975</xdr:rowOff>
                  </from>
                  <to>
                    <xdr:col>3</xdr:col>
                    <xdr:colOff>561975</xdr:colOff>
                    <xdr:row>44</xdr:row>
                    <xdr:rowOff>180975</xdr:rowOff>
                  </to>
                </anchor>
              </controlPr>
            </control>
          </mc:Choice>
        </mc:AlternateContent>
        <mc:AlternateContent xmlns:mc="http://schemas.openxmlformats.org/markup-compatibility/2006">
          <mc:Choice Requires="x14">
            <control shapeId="7183" r:id="rId25" name="Check Box 15">
              <controlPr defaultSize="0" autoFill="0" autoLine="0" autoPict="0">
                <anchor moveWithCells="1">
                  <from>
                    <xdr:col>3</xdr:col>
                    <xdr:colOff>257175</xdr:colOff>
                    <xdr:row>44</xdr:row>
                    <xdr:rowOff>180975</xdr:rowOff>
                  </from>
                  <to>
                    <xdr:col>3</xdr:col>
                    <xdr:colOff>561975</xdr:colOff>
                    <xdr:row>45</xdr:row>
                    <xdr:rowOff>180975</xdr:rowOff>
                  </to>
                </anchor>
              </controlPr>
            </control>
          </mc:Choice>
        </mc:AlternateContent>
        <mc:AlternateContent xmlns:mc="http://schemas.openxmlformats.org/markup-compatibility/2006">
          <mc:Choice Requires="x14">
            <control shapeId="7184" r:id="rId26" name="Check Box 16">
              <controlPr defaultSize="0" autoFill="0" autoLine="0" autoPict="0">
                <anchor moveWithCells="1">
                  <from>
                    <xdr:col>3</xdr:col>
                    <xdr:colOff>257175</xdr:colOff>
                    <xdr:row>45</xdr:row>
                    <xdr:rowOff>180975</xdr:rowOff>
                  </from>
                  <to>
                    <xdr:col>3</xdr:col>
                    <xdr:colOff>561975</xdr:colOff>
                    <xdr:row>46</xdr:row>
                    <xdr:rowOff>180975</xdr:rowOff>
                  </to>
                </anchor>
              </controlPr>
            </control>
          </mc:Choice>
        </mc:AlternateContent>
        <mc:AlternateContent xmlns:mc="http://schemas.openxmlformats.org/markup-compatibility/2006">
          <mc:Choice Requires="x14">
            <control shapeId="7185" r:id="rId27" name="Check Box 17">
              <controlPr defaultSize="0" autoFill="0" autoLine="0" autoPict="0">
                <anchor moveWithCells="1">
                  <from>
                    <xdr:col>3</xdr:col>
                    <xdr:colOff>257175</xdr:colOff>
                    <xdr:row>46</xdr:row>
                    <xdr:rowOff>180975</xdr:rowOff>
                  </from>
                  <to>
                    <xdr:col>3</xdr:col>
                    <xdr:colOff>561975</xdr:colOff>
                    <xdr:row>47</xdr:row>
                    <xdr:rowOff>180975</xdr:rowOff>
                  </to>
                </anchor>
              </controlPr>
            </control>
          </mc:Choice>
        </mc:AlternateContent>
        <mc:AlternateContent xmlns:mc="http://schemas.openxmlformats.org/markup-compatibility/2006">
          <mc:Choice Requires="x14">
            <control shapeId="7186" r:id="rId28" name="Check Box 18">
              <controlPr defaultSize="0" autoFill="0" autoLine="0" autoPict="0">
                <anchor moveWithCells="1">
                  <from>
                    <xdr:col>3</xdr:col>
                    <xdr:colOff>257175</xdr:colOff>
                    <xdr:row>47</xdr:row>
                    <xdr:rowOff>180975</xdr:rowOff>
                  </from>
                  <to>
                    <xdr:col>3</xdr:col>
                    <xdr:colOff>561975</xdr:colOff>
                    <xdr:row>48</xdr:row>
                    <xdr:rowOff>180975</xdr:rowOff>
                  </to>
                </anchor>
              </controlPr>
            </control>
          </mc:Choice>
        </mc:AlternateContent>
        <mc:AlternateContent xmlns:mc="http://schemas.openxmlformats.org/markup-compatibility/2006">
          <mc:Choice Requires="x14">
            <control shapeId="7187" r:id="rId29" name="Check Box 19">
              <controlPr defaultSize="0" autoFill="0" autoLine="0" autoPict="0">
                <anchor moveWithCells="1">
                  <from>
                    <xdr:col>3</xdr:col>
                    <xdr:colOff>257175</xdr:colOff>
                    <xdr:row>48</xdr:row>
                    <xdr:rowOff>180975</xdr:rowOff>
                  </from>
                  <to>
                    <xdr:col>3</xdr:col>
                    <xdr:colOff>561975</xdr:colOff>
                    <xdr:row>49</xdr:row>
                    <xdr:rowOff>180975</xdr:rowOff>
                  </to>
                </anchor>
              </controlPr>
            </control>
          </mc:Choice>
        </mc:AlternateContent>
        <mc:AlternateContent xmlns:mc="http://schemas.openxmlformats.org/markup-compatibility/2006">
          <mc:Choice Requires="x14">
            <control shapeId="7188" r:id="rId30" name="Check Box 20">
              <controlPr defaultSize="0" autoFill="0" autoLine="0" autoPict="0">
                <anchor moveWithCells="1">
                  <from>
                    <xdr:col>3</xdr:col>
                    <xdr:colOff>257175</xdr:colOff>
                    <xdr:row>49</xdr:row>
                    <xdr:rowOff>180975</xdr:rowOff>
                  </from>
                  <to>
                    <xdr:col>3</xdr:col>
                    <xdr:colOff>561975</xdr:colOff>
                    <xdr:row>50</xdr:row>
                    <xdr:rowOff>180975</xdr:rowOff>
                  </to>
                </anchor>
              </controlPr>
            </control>
          </mc:Choice>
        </mc:AlternateContent>
        <mc:AlternateContent xmlns:mc="http://schemas.openxmlformats.org/markup-compatibility/2006">
          <mc:Choice Requires="x14">
            <control shapeId="7189" r:id="rId31" name="Check Box 21">
              <controlPr defaultSize="0" autoFill="0" autoLine="0" autoPict="0">
                <anchor moveWithCells="1">
                  <from>
                    <xdr:col>3</xdr:col>
                    <xdr:colOff>257175</xdr:colOff>
                    <xdr:row>50</xdr:row>
                    <xdr:rowOff>180975</xdr:rowOff>
                  </from>
                  <to>
                    <xdr:col>3</xdr:col>
                    <xdr:colOff>561975</xdr:colOff>
                    <xdr:row>51</xdr:row>
                    <xdr:rowOff>180975</xdr:rowOff>
                  </to>
                </anchor>
              </controlPr>
            </control>
          </mc:Choice>
        </mc:AlternateContent>
        <mc:AlternateContent xmlns:mc="http://schemas.openxmlformats.org/markup-compatibility/2006">
          <mc:Choice Requires="x14">
            <control shapeId="7206" r:id="rId32" name="Check Box 38">
              <controlPr defaultSize="0" autoFill="0" autoLine="0" autoPict="0">
                <anchor moveWithCells="1">
                  <from>
                    <xdr:col>3</xdr:col>
                    <xdr:colOff>276225</xdr:colOff>
                    <xdr:row>98</xdr:row>
                    <xdr:rowOff>180975</xdr:rowOff>
                  </from>
                  <to>
                    <xdr:col>4</xdr:col>
                    <xdr:colOff>238125</xdr:colOff>
                    <xdr:row>99</xdr:row>
                    <xdr:rowOff>180975</xdr:rowOff>
                  </to>
                </anchor>
              </controlPr>
            </control>
          </mc:Choice>
        </mc:AlternateContent>
        <mc:AlternateContent xmlns:mc="http://schemas.openxmlformats.org/markup-compatibility/2006">
          <mc:Choice Requires="x14">
            <control shapeId="7207" r:id="rId33" name="Check Box 39">
              <controlPr defaultSize="0" autoFill="0" autoLine="0" autoPict="0">
                <anchor moveWithCells="1">
                  <from>
                    <xdr:col>3</xdr:col>
                    <xdr:colOff>276225</xdr:colOff>
                    <xdr:row>100</xdr:row>
                    <xdr:rowOff>0</xdr:rowOff>
                  </from>
                  <to>
                    <xdr:col>4</xdr:col>
                    <xdr:colOff>238125</xdr:colOff>
                    <xdr:row>100</xdr:row>
                    <xdr:rowOff>180975</xdr:rowOff>
                  </to>
                </anchor>
              </controlPr>
            </control>
          </mc:Choice>
        </mc:AlternateContent>
        <mc:AlternateContent xmlns:mc="http://schemas.openxmlformats.org/markup-compatibility/2006">
          <mc:Choice Requires="x14">
            <control shapeId="7208" r:id="rId34" name="Check Box 40">
              <controlPr defaultSize="0" autoFill="0" autoLine="0" autoPict="0">
                <anchor moveWithCells="1">
                  <from>
                    <xdr:col>3</xdr:col>
                    <xdr:colOff>276225</xdr:colOff>
                    <xdr:row>100</xdr:row>
                    <xdr:rowOff>180975</xdr:rowOff>
                  </from>
                  <to>
                    <xdr:col>4</xdr:col>
                    <xdr:colOff>238125</xdr:colOff>
                    <xdr:row>102</xdr:row>
                    <xdr:rowOff>0</xdr:rowOff>
                  </to>
                </anchor>
              </controlPr>
            </control>
          </mc:Choice>
        </mc:AlternateContent>
        <mc:AlternateContent xmlns:mc="http://schemas.openxmlformats.org/markup-compatibility/2006">
          <mc:Choice Requires="x14">
            <control shapeId="7209" r:id="rId35" name="Check Box 41">
              <controlPr defaultSize="0" autoFill="0" autoLine="0" autoPict="0">
                <anchor moveWithCells="1">
                  <from>
                    <xdr:col>3</xdr:col>
                    <xdr:colOff>276225</xdr:colOff>
                    <xdr:row>101</xdr:row>
                    <xdr:rowOff>180975</xdr:rowOff>
                  </from>
                  <to>
                    <xdr:col>4</xdr:col>
                    <xdr:colOff>257175</xdr:colOff>
                    <xdr:row>103</xdr:row>
                    <xdr:rowOff>0</xdr:rowOff>
                  </to>
                </anchor>
              </controlPr>
            </control>
          </mc:Choice>
        </mc:AlternateContent>
        <mc:AlternateContent xmlns:mc="http://schemas.openxmlformats.org/markup-compatibility/2006">
          <mc:Choice Requires="x14">
            <control shapeId="7210" r:id="rId36" name="Check Box 42">
              <controlPr defaultSize="0" autoFill="0" autoLine="0" autoPict="0">
                <anchor moveWithCells="1">
                  <from>
                    <xdr:col>3</xdr:col>
                    <xdr:colOff>276225</xdr:colOff>
                    <xdr:row>103</xdr:row>
                    <xdr:rowOff>9525</xdr:rowOff>
                  </from>
                  <to>
                    <xdr:col>4</xdr:col>
                    <xdr:colOff>238125</xdr:colOff>
                    <xdr:row>104</xdr:row>
                    <xdr:rowOff>0</xdr:rowOff>
                  </to>
                </anchor>
              </controlPr>
            </control>
          </mc:Choice>
        </mc:AlternateContent>
        <mc:AlternateContent xmlns:mc="http://schemas.openxmlformats.org/markup-compatibility/2006">
          <mc:Choice Requires="x14">
            <control shapeId="7211" r:id="rId37" name="Check Box 43">
              <controlPr defaultSize="0" autoFill="0" autoLine="0" autoPict="0">
                <anchor moveWithCells="1">
                  <from>
                    <xdr:col>3</xdr:col>
                    <xdr:colOff>276225</xdr:colOff>
                    <xdr:row>103</xdr:row>
                    <xdr:rowOff>190500</xdr:rowOff>
                  </from>
                  <to>
                    <xdr:col>4</xdr:col>
                    <xdr:colOff>238125</xdr:colOff>
                    <xdr:row>104</xdr:row>
                    <xdr:rowOff>180975</xdr:rowOff>
                  </to>
                </anchor>
              </controlPr>
            </control>
          </mc:Choice>
        </mc:AlternateContent>
        <mc:AlternateContent xmlns:mc="http://schemas.openxmlformats.org/markup-compatibility/2006">
          <mc:Choice Requires="x14">
            <control shapeId="7212" r:id="rId38" name="Check Box 44">
              <controlPr defaultSize="0" autoFill="0" autoLine="0" autoPict="0">
                <anchor moveWithCells="1">
                  <from>
                    <xdr:col>3</xdr:col>
                    <xdr:colOff>276225</xdr:colOff>
                    <xdr:row>105</xdr:row>
                    <xdr:rowOff>0</xdr:rowOff>
                  </from>
                  <to>
                    <xdr:col>4</xdr:col>
                    <xdr:colOff>238125</xdr:colOff>
                    <xdr:row>105</xdr:row>
                    <xdr:rowOff>180975</xdr:rowOff>
                  </to>
                </anchor>
              </controlPr>
            </control>
          </mc:Choice>
        </mc:AlternateContent>
        <mc:AlternateContent xmlns:mc="http://schemas.openxmlformats.org/markup-compatibility/2006">
          <mc:Choice Requires="x14">
            <control shapeId="7213" r:id="rId39" name="Check Box 45">
              <controlPr defaultSize="0" autoFill="0" autoLine="0" autoPict="0">
                <anchor moveWithCells="1">
                  <from>
                    <xdr:col>3</xdr:col>
                    <xdr:colOff>266700</xdr:colOff>
                    <xdr:row>107</xdr:row>
                    <xdr:rowOff>0</xdr:rowOff>
                  </from>
                  <to>
                    <xdr:col>4</xdr:col>
                    <xdr:colOff>228600</xdr:colOff>
                    <xdr:row>107</xdr:row>
                    <xdr:rowOff>180975</xdr:rowOff>
                  </to>
                </anchor>
              </controlPr>
            </control>
          </mc:Choice>
        </mc:AlternateContent>
        <mc:AlternateContent xmlns:mc="http://schemas.openxmlformats.org/markup-compatibility/2006">
          <mc:Choice Requires="x14">
            <control shapeId="7214" r:id="rId40" name="Check Box 46">
              <controlPr defaultSize="0" autoFill="0" autoLine="0" autoPict="0">
                <anchor moveWithCells="1">
                  <from>
                    <xdr:col>3</xdr:col>
                    <xdr:colOff>266700</xdr:colOff>
                    <xdr:row>107</xdr:row>
                    <xdr:rowOff>190500</xdr:rowOff>
                  </from>
                  <to>
                    <xdr:col>4</xdr:col>
                    <xdr:colOff>228600</xdr:colOff>
                    <xdr:row>108</xdr:row>
                    <xdr:rowOff>180975</xdr:rowOff>
                  </to>
                </anchor>
              </controlPr>
            </control>
          </mc:Choice>
        </mc:AlternateContent>
        <mc:AlternateContent xmlns:mc="http://schemas.openxmlformats.org/markup-compatibility/2006">
          <mc:Choice Requires="x14">
            <control shapeId="7215" r:id="rId41" name="Check Box 47">
              <controlPr defaultSize="0" autoFill="0" autoLine="0" autoPict="0">
                <anchor moveWithCells="1">
                  <from>
                    <xdr:col>3</xdr:col>
                    <xdr:colOff>266700</xdr:colOff>
                    <xdr:row>108</xdr:row>
                    <xdr:rowOff>180975</xdr:rowOff>
                  </from>
                  <to>
                    <xdr:col>4</xdr:col>
                    <xdr:colOff>228600</xdr:colOff>
                    <xdr:row>109</xdr:row>
                    <xdr:rowOff>180975</xdr:rowOff>
                  </to>
                </anchor>
              </controlPr>
            </control>
          </mc:Choice>
        </mc:AlternateContent>
        <mc:AlternateContent xmlns:mc="http://schemas.openxmlformats.org/markup-compatibility/2006">
          <mc:Choice Requires="x14">
            <control shapeId="7236" r:id="rId42" name="Check Box 68">
              <controlPr defaultSize="0" autoFill="0" autoLine="0" autoPict="0">
                <anchor moveWithCells="1">
                  <from>
                    <xdr:col>3</xdr:col>
                    <xdr:colOff>304800</xdr:colOff>
                    <xdr:row>78</xdr:row>
                    <xdr:rowOff>200025</xdr:rowOff>
                  </from>
                  <to>
                    <xdr:col>4</xdr:col>
                    <xdr:colOff>0</xdr:colOff>
                    <xdr:row>80</xdr:row>
                    <xdr:rowOff>9525</xdr:rowOff>
                  </to>
                </anchor>
              </controlPr>
            </control>
          </mc:Choice>
        </mc:AlternateContent>
        <mc:AlternateContent xmlns:mc="http://schemas.openxmlformats.org/markup-compatibility/2006">
          <mc:Choice Requires="x14">
            <control shapeId="7237" r:id="rId43" name="Check Box 69">
              <controlPr defaultSize="0" autoFill="0" autoLine="0" autoPict="0">
                <anchor moveWithCells="1">
                  <from>
                    <xdr:col>3</xdr:col>
                    <xdr:colOff>304800</xdr:colOff>
                    <xdr:row>79</xdr:row>
                    <xdr:rowOff>200025</xdr:rowOff>
                  </from>
                  <to>
                    <xdr:col>4</xdr:col>
                    <xdr:colOff>0</xdr:colOff>
                    <xdr:row>81</xdr:row>
                    <xdr:rowOff>28575</xdr:rowOff>
                  </to>
                </anchor>
              </controlPr>
            </control>
          </mc:Choice>
        </mc:AlternateContent>
        <mc:AlternateContent xmlns:mc="http://schemas.openxmlformats.org/markup-compatibility/2006">
          <mc:Choice Requires="x14">
            <control shapeId="7238" r:id="rId44" name="Check Box 70">
              <controlPr defaultSize="0" autoFill="0" autoLine="0" autoPict="0">
                <anchor moveWithCells="1">
                  <from>
                    <xdr:col>3</xdr:col>
                    <xdr:colOff>304800</xdr:colOff>
                    <xdr:row>81</xdr:row>
                    <xdr:rowOff>9525</xdr:rowOff>
                  </from>
                  <to>
                    <xdr:col>4</xdr:col>
                    <xdr:colOff>0</xdr:colOff>
                    <xdr:row>82</xdr:row>
                    <xdr:rowOff>28575</xdr:rowOff>
                  </to>
                </anchor>
              </controlPr>
            </control>
          </mc:Choice>
        </mc:AlternateContent>
        <mc:AlternateContent xmlns:mc="http://schemas.openxmlformats.org/markup-compatibility/2006">
          <mc:Choice Requires="x14">
            <control shapeId="7239" r:id="rId45" name="Check Box 71">
              <controlPr defaultSize="0" autoFill="0" autoLine="0" autoPict="0">
                <anchor moveWithCells="1">
                  <from>
                    <xdr:col>3</xdr:col>
                    <xdr:colOff>304800</xdr:colOff>
                    <xdr:row>82</xdr:row>
                    <xdr:rowOff>9525</xdr:rowOff>
                  </from>
                  <to>
                    <xdr:col>4</xdr:col>
                    <xdr:colOff>0</xdr:colOff>
                    <xdr:row>83</xdr:row>
                    <xdr:rowOff>38100</xdr:rowOff>
                  </to>
                </anchor>
              </controlPr>
            </control>
          </mc:Choice>
        </mc:AlternateContent>
        <mc:AlternateContent xmlns:mc="http://schemas.openxmlformats.org/markup-compatibility/2006">
          <mc:Choice Requires="x14">
            <control shapeId="7240" r:id="rId46" name="Check Box 72">
              <controlPr defaultSize="0" autoFill="0" autoLine="0" autoPict="0">
                <anchor moveWithCells="1">
                  <from>
                    <xdr:col>4</xdr:col>
                    <xdr:colOff>257175</xdr:colOff>
                    <xdr:row>79</xdr:row>
                    <xdr:rowOff>0</xdr:rowOff>
                  </from>
                  <to>
                    <xdr:col>5</xdr:col>
                    <xdr:colOff>304800</xdr:colOff>
                    <xdr:row>79</xdr:row>
                    <xdr:rowOff>200025</xdr:rowOff>
                  </to>
                </anchor>
              </controlPr>
            </control>
          </mc:Choice>
        </mc:AlternateContent>
        <mc:AlternateContent xmlns:mc="http://schemas.openxmlformats.org/markup-compatibility/2006">
          <mc:Choice Requires="x14">
            <control shapeId="7241" r:id="rId47" name="Check Box 73">
              <controlPr defaultSize="0" autoFill="0" autoLine="0" autoPict="0">
                <anchor moveWithCells="1">
                  <from>
                    <xdr:col>4</xdr:col>
                    <xdr:colOff>257175</xdr:colOff>
                    <xdr:row>80</xdr:row>
                    <xdr:rowOff>9525</xdr:rowOff>
                  </from>
                  <to>
                    <xdr:col>5</xdr:col>
                    <xdr:colOff>304800</xdr:colOff>
                    <xdr:row>81</xdr:row>
                    <xdr:rowOff>0</xdr:rowOff>
                  </to>
                </anchor>
              </controlPr>
            </control>
          </mc:Choice>
        </mc:AlternateContent>
        <mc:AlternateContent xmlns:mc="http://schemas.openxmlformats.org/markup-compatibility/2006">
          <mc:Choice Requires="x14">
            <control shapeId="7242" r:id="rId48" name="Check Box 74">
              <controlPr defaultSize="0" autoFill="0" autoLine="0" autoPict="0">
                <anchor moveWithCells="1">
                  <from>
                    <xdr:col>4</xdr:col>
                    <xdr:colOff>257175</xdr:colOff>
                    <xdr:row>81</xdr:row>
                    <xdr:rowOff>28575</xdr:rowOff>
                  </from>
                  <to>
                    <xdr:col>5</xdr:col>
                    <xdr:colOff>304800</xdr:colOff>
                    <xdr:row>82</xdr:row>
                    <xdr:rowOff>0</xdr:rowOff>
                  </to>
                </anchor>
              </controlPr>
            </control>
          </mc:Choice>
        </mc:AlternateContent>
        <mc:AlternateContent xmlns:mc="http://schemas.openxmlformats.org/markup-compatibility/2006">
          <mc:Choice Requires="x14">
            <control shapeId="7243" r:id="rId49" name="Check Box 75">
              <controlPr defaultSize="0" autoFill="0" autoLine="0" autoPict="0">
                <anchor moveWithCells="1">
                  <from>
                    <xdr:col>4</xdr:col>
                    <xdr:colOff>257175</xdr:colOff>
                    <xdr:row>82</xdr:row>
                    <xdr:rowOff>28575</xdr:rowOff>
                  </from>
                  <to>
                    <xdr:col>5</xdr:col>
                    <xdr:colOff>304800</xdr:colOff>
                    <xdr:row>83</xdr:row>
                    <xdr:rowOff>9525</xdr:rowOff>
                  </to>
                </anchor>
              </controlPr>
            </control>
          </mc:Choice>
        </mc:AlternateContent>
        <mc:AlternateContent xmlns:mc="http://schemas.openxmlformats.org/markup-compatibility/2006">
          <mc:Choice Requires="x14">
            <control shapeId="7244" r:id="rId50" name="Check Box 76">
              <controlPr defaultSize="0" autoFill="0" autoLine="0" autoPict="0">
                <anchor moveWithCells="1">
                  <from>
                    <xdr:col>2</xdr:col>
                    <xdr:colOff>3800475</xdr:colOff>
                    <xdr:row>9</xdr:row>
                    <xdr:rowOff>428625</xdr:rowOff>
                  </from>
                  <to>
                    <xdr:col>2</xdr:col>
                    <xdr:colOff>3990975</xdr:colOff>
                    <xdr:row>11</xdr:row>
                    <xdr:rowOff>95250</xdr:rowOff>
                  </to>
                </anchor>
              </controlPr>
            </control>
          </mc:Choice>
        </mc:AlternateContent>
        <mc:AlternateContent xmlns:mc="http://schemas.openxmlformats.org/markup-compatibility/2006">
          <mc:Choice Requires="x14">
            <control shapeId="7245" r:id="rId51" name="Check Box 77">
              <controlPr defaultSize="0" autoFill="0" autoLine="0" autoPict="0">
                <anchor moveWithCells="1">
                  <from>
                    <xdr:col>5</xdr:col>
                    <xdr:colOff>504825</xdr:colOff>
                    <xdr:row>55</xdr:row>
                    <xdr:rowOff>561975</xdr:rowOff>
                  </from>
                  <to>
                    <xdr:col>6</xdr:col>
                    <xdr:colOff>38100</xdr:colOff>
                    <xdr:row>57</xdr:row>
                    <xdr:rowOff>47625</xdr:rowOff>
                  </to>
                </anchor>
              </controlPr>
            </control>
          </mc:Choice>
        </mc:AlternateContent>
        <mc:AlternateContent xmlns:mc="http://schemas.openxmlformats.org/markup-compatibility/2006">
          <mc:Choice Requires="x14">
            <control shapeId="7246" r:id="rId52" name="Check Box 78">
              <controlPr defaultSize="0" autoFill="0" autoLine="0" autoPict="0">
                <anchor moveWithCells="1">
                  <from>
                    <xdr:col>7</xdr:col>
                    <xdr:colOff>485775</xdr:colOff>
                    <xdr:row>64</xdr:row>
                    <xdr:rowOff>533400</xdr:rowOff>
                  </from>
                  <to>
                    <xdr:col>8</xdr:col>
                    <xdr:colOff>47625</xdr:colOff>
                    <xdr:row>66</xdr:row>
                    <xdr:rowOff>28575</xdr:rowOff>
                  </to>
                </anchor>
              </controlPr>
            </control>
          </mc:Choice>
        </mc:AlternateContent>
        <mc:AlternateContent xmlns:mc="http://schemas.openxmlformats.org/markup-compatibility/2006">
          <mc:Choice Requires="x14">
            <control shapeId="7274" r:id="rId53" name="Check Box 106">
              <controlPr defaultSize="0" autoFill="0" autoLine="0" autoPict="0">
                <anchor moveWithCells="1">
                  <from>
                    <xdr:col>3</xdr:col>
                    <xdr:colOff>228600</xdr:colOff>
                    <xdr:row>125</xdr:row>
                    <xdr:rowOff>0</xdr:rowOff>
                  </from>
                  <to>
                    <xdr:col>3</xdr:col>
                    <xdr:colOff>542925</xdr:colOff>
                    <xdr:row>125</xdr:row>
                    <xdr:rowOff>209550</xdr:rowOff>
                  </to>
                </anchor>
              </controlPr>
            </control>
          </mc:Choice>
        </mc:AlternateContent>
        <mc:AlternateContent xmlns:mc="http://schemas.openxmlformats.org/markup-compatibility/2006">
          <mc:Choice Requires="x14">
            <control shapeId="7275" r:id="rId54" name="Check Box 107">
              <controlPr defaultSize="0" autoFill="0" autoLine="0" autoPict="0">
                <anchor moveWithCells="1">
                  <from>
                    <xdr:col>3</xdr:col>
                    <xdr:colOff>228600</xdr:colOff>
                    <xdr:row>126</xdr:row>
                    <xdr:rowOff>0</xdr:rowOff>
                  </from>
                  <to>
                    <xdr:col>3</xdr:col>
                    <xdr:colOff>542925</xdr:colOff>
                    <xdr:row>126</xdr:row>
                    <xdr:rowOff>209550</xdr:rowOff>
                  </to>
                </anchor>
              </controlPr>
            </control>
          </mc:Choice>
        </mc:AlternateContent>
        <mc:AlternateContent xmlns:mc="http://schemas.openxmlformats.org/markup-compatibility/2006">
          <mc:Choice Requires="x14">
            <control shapeId="7276" r:id="rId55" name="Check Box 108">
              <controlPr defaultSize="0" autoFill="0" autoLine="0" autoPict="0">
                <anchor moveWithCells="1">
                  <from>
                    <xdr:col>3</xdr:col>
                    <xdr:colOff>228600</xdr:colOff>
                    <xdr:row>127</xdr:row>
                    <xdr:rowOff>0</xdr:rowOff>
                  </from>
                  <to>
                    <xdr:col>3</xdr:col>
                    <xdr:colOff>542925</xdr:colOff>
                    <xdr:row>128</xdr:row>
                    <xdr:rowOff>9525</xdr:rowOff>
                  </to>
                </anchor>
              </controlPr>
            </control>
          </mc:Choice>
        </mc:AlternateContent>
        <mc:AlternateContent xmlns:mc="http://schemas.openxmlformats.org/markup-compatibility/2006">
          <mc:Choice Requires="x14">
            <control shapeId="7277" r:id="rId56" name="Check Box 109">
              <controlPr defaultSize="0" autoFill="0" autoLine="0" autoPict="0">
                <anchor moveWithCells="1">
                  <from>
                    <xdr:col>3</xdr:col>
                    <xdr:colOff>228600</xdr:colOff>
                    <xdr:row>128</xdr:row>
                    <xdr:rowOff>0</xdr:rowOff>
                  </from>
                  <to>
                    <xdr:col>3</xdr:col>
                    <xdr:colOff>542925</xdr:colOff>
                    <xdr:row>129</xdr:row>
                    <xdr:rowOff>9525</xdr:rowOff>
                  </to>
                </anchor>
              </controlPr>
            </control>
          </mc:Choice>
        </mc:AlternateContent>
        <mc:AlternateContent xmlns:mc="http://schemas.openxmlformats.org/markup-compatibility/2006">
          <mc:Choice Requires="x14">
            <control shapeId="7278" r:id="rId57" name="Check Box 110">
              <controlPr defaultSize="0" autoFill="0" autoLine="0" autoPict="0">
                <anchor moveWithCells="1">
                  <from>
                    <xdr:col>3</xdr:col>
                    <xdr:colOff>228600</xdr:colOff>
                    <xdr:row>129</xdr:row>
                    <xdr:rowOff>0</xdr:rowOff>
                  </from>
                  <to>
                    <xdr:col>3</xdr:col>
                    <xdr:colOff>542925</xdr:colOff>
                    <xdr:row>130</xdr:row>
                    <xdr:rowOff>9525</xdr:rowOff>
                  </to>
                </anchor>
              </controlPr>
            </control>
          </mc:Choice>
        </mc:AlternateContent>
        <mc:AlternateContent xmlns:mc="http://schemas.openxmlformats.org/markup-compatibility/2006">
          <mc:Choice Requires="x14">
            <control shapeId="7279" r:id="rId58" name="Check Box 111">
              <controlPr defaultSize="0" autoFill="0" autoLine="0" autoPict="0">
                <anchor moveWithCells="1">
                  <from>
                    <xdr:col>3</xdr:col>
                    <xdr:colOff>228600</xdr:colOff>
                    <xdr:row>130</xdr:row>
                    <xdr:rowOff>0</xdr:rowOff>
                  </from>
                  <to>
                    <xdr:col>3</xdr:col>
                    <xdr:colOff>542925</xdr:colOff>
                    <xdr:row>130</xdr:row>
                    <xdr:rowOff>209550</xdr:rowOff>
                  </to>
                </anchor>
              </controlPr>
            </control>
          </mc:Choice>
        </mc:AlternateContent>
        <mc:AlternateContent xmlns:mc="http://schemas.openxmlformats.org/markup-compatibility/2006">
          <mc:Choice Requires="x14">
            <control shapeId="7280" r:id="rId59" name="Check Box 112">
              <controlPr defaultSize="0" autoFill="0" autoLine="0" autoPict="0">
                <anchor moveWithCells="1">
                  <from>
                    <xdr:col>3</xdr:col>
                    <xdr:colOff>228600</xdr:colOff>
                    <xdr:row>131</xdr:row>
                    <xdr:rowOff>0</xdr:rowOff>
                  </from>
                  <to>
                    <xdr:col>3</xdr:col>
                    <xdr:colOff>542925</xdr:colOff>
                    <xdr:row>132</xdr:row>
                    <xdr:rowOff>9525</xdr:rowOff>
                  </to>
                </anchor>
              </controlPr>
            </control>
          </mc:Choice>
        </mc:AlternateContent>
        <mc:AlternateContent xmlns:mc="http://schemas.openxmlformats.org/markup-compatibility/2006">
          <mc:Choice Requires="x14">
            <control shapeId="7281" r:id="rId60" name="Check Box 113">
              <controlPr defaultSize="0" autoFill="0" autoLine="0" autoPict="0">
                <anchor moveWithCells="1">
                  <from>
                    <xdr:col>3</xdr:col>
                    <xdr:colOff>228600</xdr:colOff>
                    <xdr:row>132</xdr:row>
                    <xdr:rowOff>0</xdr:rowOff>
                  </from>
                  <to>
                    <xdr:col>3</xdr:col>
                    <xdr:colOff>542925</xdr:colOff>
                    <xdr:row>133</xdr:row>
                    <xdr:rowOff>9525</xdr:rowOff>
                  </to>
                </anchor>
              </controlPr>
            </control>
          </mc:Choice>
        </mc:AlternateContent>
        <mc:AlternateContent xmlns:mc="http://schemas.openxmlformats.org/markup-compatibility/2006">
          <mc:Choice Requires="x14">
            <control shapeId="7282" r:id="rId61" name="Check Box 114">
              <controlPr defaultSize="0" autoFill="0" autoLine="0" autoPict="0">
                <anchor moveWithCells="1">
                  <from>
                    <xdr:col>3</xdr:col>
                    <xdr:colOff>228600</xdr:colOff>
                    <xdr:row>133</xdr:row>
                    <xdr:rowOff>0</xdr:rowOff>
                  </from>
                  <to>
                    <xdr:col>3</xdr:col>
                    <xdr:colOff>542925</xdr:colOff>
                    <xdr:row>134</xdr:row>
                    <xdr:rowOff>9525</xdr:rowOff>
                  </to>
                </anchor>
              </controlPr>
            </control>
          </mc:Choice>
        </mc:AlternateContent>
        <mc:AlternateContent xmlns:mc="http://schemas.openxmlformats.org/markup-compatibility/2006">
          <mc:Choice Requires="x14">
            <control shapeId="7283" r:id="rId62" name="Check Box 115">
              <controlPr defaultSize="0" autoFill="0" autoLine="0" autoPict="0">
                <anchor moveWithCells="1">
                  <from>
                    <xdr:col>3</xdr:col>
                    <xdr:colOff>228600</xdr:colOff>
                    <xdr:row>134</xdr:row>
                    <xdr:rowOff>0</xdr:rowOff>
                  </from>
                  <to>
                    <xdr:col>3</xdr:col>
                    <xdr:colOff>542925</xdr:colOff>
                    <xdr:row>135</xdr:row>
                    <xdr:rowOff>9525</xdr:rowOff>
                  </to>
                </anchor>
              </controlPr>
            </control>
          </mc:Choice>
        </mc:AlternateContent>
        <mc:AlternateContent xmlns:mc="http://schemas.openxmlformats.org/markup-compatibility/2006">
          <mc:Choice Requires="x14">
            <control shapeId="7284" r:id="rId63" name="Check Box 116">
              <controlPr defaultSize="0" autoFill="0" autoLine="0" autoPict="0">
                <anchor moveWithCells="1">
                  <from>
                    <xdr:col>3</xdr:col>
                    <xdr:colOff>228600</xdr:colOff>
                    <xdr:row>135</xdr:row>
                    <xdr:rowOff>0</xdr:rowOff>
                  </from>
                  <to>
                    <xdr:col>3</xdr:col>
                    <xdr:colOff>542925</xdr:colOff>
                    <xdr:row>136</xdr:row>
                    <xdr:rowOff>9525</xdr:rowOff>
                  </to>
                </anchor>
              </controlPr>
            </control>
          </mc:Choice>
        </mc:AlternateContent>
        <mc:AlternateContent xmlns:mc="http://schemas.openxmlformats.org/markup-compatibility/2006">
          <mc:Choice Requires="x14">
            <control shapeId="7285" r:id="rId64" name="Check Box 117">
              <controlPr defaultSize="0" autoFill="0" autoLine="0" autoPict="0">
                <anchor moveWithCells="1">
                  <from>
                    <xdr:col>3</xdr:col>
                    <xdr:colOff>228600</xdr:colOff>
                    <xdr:row>136</xdr:row>
                    <xdr:rowOff>0</xdr:rowOff>
                  </from>
                  <to>
                    <xdr:col>3</xdr:col>
                    <xdr:colOff>542925</xdr:colOff>
                    <xdr:row>136</xdr:row>
                    <xdr:rowOff>209550</xdr:rowOff>
                  </to>
                </anchor>
              </controlPr>
            </control>
          </mc:Choice>
        </mc:AlternateContent>
        <mc:AlternateContent xmlns:mc="http://schemas.openxmlformats.org/markup-compatibility/2006">
          <mc:Choice Requires="x14">
            <control shapeId="7286" r:id="rId65" name="Check Box 118">
              <controlPr defaultSize="0" autoFill="0" autoLine="0" autoPict="0">
                <anchor moveWithCells="1">
                  <from>
                    <xdr:col>3</xdr:col>
                    <xdr:colOff>228600</xdr:colOff>
                    <xdr:row>137</xdr:row>
                    <xdr:rowOff>0</xdr:rowOff>
                  </from>
                  <to>
                    <xdr:col>3</xdr:col>
                    <xdr:colOff>542925</xdr:colOff>
                    <xdr:row>137</xdr:row>
                    <xdr:rowOff>209550</xdr:rowOff>
                  </to>
                </anchor>
              </controlPr>
            </control>
          </mc:Choice>
        </mc:AlternateContent>
        <mc:AlternateContent xmlns:mc="http://schemas.openxmlformats.org/markup-compatibility/2006">
          <mc:Choice Requires="x14">
            <control shapeId="7287" r:id="rId66" name="Check Box 119">
              <controlPr defaultSize="0" autoFill="0" autoLine="0" autoPict="0">
                <anchor moveWithCells="1">
                  <from>
                    <xdr:col>3</xdr:col>
                    <xdr:colOff>228600</xdr:colOff>
                    <xdr:row>138</xdr:row>
                    <xdr:rowOff>0</xdr:rowOff>
                  </from>
                  <to>
                    <xdr:col>3</xdr:col>
                    <xdr:colOff>542925</xdr:colOff>
                    <xdr:row>138</xdr:row>
                    <xdr:rowOff>209550</xdr:rowOff>
                  </to>
                </anchor>
              </controlPr>
            </control>
          </mc:Choice>
        </mc:AlternateContent>
        <mc:AlternateContent xmlns:mc="http://schemas.openxmlformats.org/markup-compatibility/2006">
          <mc:Choice Requires="x14">
            <control shapeId="7288" r:id="rId67" name="Check Box 120">
              <controlPr defaultSize="0" autoFill="0" autoLine="0" autoPict="0">
                <anchor moveWithCells="1">
                  <from>
                    <xdr:col>3</xdr:col>
                    <xdr:colOff>228600</xdr:colOff>
                    <xdr:row>139</xdr:row>
                    <xdr:rowOff>0</xdr:rowOff>
                  </from>
                  <to>
                    <xdr:col>3</xdr:col>
                    <xdr:colOff>542925</xdr:colOff>
                    <xdr:row>139</xdr:row>
                    <xdr:rowOff>209550</xdr:rowOff>
                  </to>
                </anchor>
              </controlPr>
            </control>
          </mc:Choice>
        </mc:AlternateContent>
        <mc:AlternateContent xmlns:mc="http://schemas.openxmlformats.org/markup-compatibility/2006">
          <mc:Choice Requires="x14">
            <control shapeId="7289" r:id="rId68" name="Check Box 121">
              <controlPr defaultSize="0" autoFill="0" autoLine="0" autoPict="0">
                <anchor moveWithCells="1">
                  <from>
                    <xdr:col>3</xdr:col>
                    <xdr:colOff>228600</xdr:colOff>
                    <xdr:row>140</xdr:row>
                    <xdr:rowOff>0</xdr:rowOff>
                  </from>
                  <to>
                    <xdr:col>3</xdr:col>
                    <xdr:colOff>542925</xdr:colOff>
                    <xdr:row>141</xdr:row>
                    <xdr:rowOff>28575</xdr:rowOff>
                  </to>
                </anchor>
              </controlPr>
            </control>
          </mc:Choice>
        </mc:AlternateContent>
        <mc:AlternateContent xmlns:mc="http://schemas.openxmlformats.org/markup-compatibility/2006">
          <mc:Choice Requires="x14">
            <control shapeId="7290" r:id="rId69" name="Check Box 122">
              <controlPr defaultSize="0" autoFill="0" autoLine="0" autoPict="0">
                <anchor moveWithCells="1">
                  <from>
                    <xdr:col>3</xdr:col>
                    <xdr:colOff>228600</xdr:colOff>
                    <xdr:row>141</xdr:row>
                    <xdr:rowOff>0</xdr:rowOff>
                  </from>
                  <to>
                    <xdr:col>3</xdr:col>
                    <xdr:colOff>542925</xdr:colOff>
                    <xdr:row>142</xdr:row>
                    <xdr:rowOff>28575</xdr:rowOff>
                  </to>
                </anchor>
              </controlPr>
            </control>
          </mc:Choice>
        </mc:AlternateContent>
        <mc:AlternateContent xmlns:mc="http://schemas.openxmlformats.org/markup-compatibility/2006">
          <mc:Choice Requires="x14">
            <control shapeId="7291" r:id="rId70" name="Check Box 123">
              <controlPr defaultSize="0" autoFill="0" autoLine="0" autoPict="0">
                <anchor moveWithCells="1">
                  <from>
                    <xdr:col>3</xdr:col>
                    <xdr:colOff>228600</xdr:colOff>
                    <xdr:row>142</xdr:row>
                    <xdr:rowOff>0</xdr:rowOff>
                  </from>
                  <to>
                    <xdr:col>3</xdr:col>
                    <xdr:colOff>542925</xdr:colOff>
                    <xdr:row>143</xdr:row>
                    <xdr:rowOff>28575</xdr:rowOff>
                  </to>
                </anchor>
              </controlPr>
            </control>
          </mc:Choice>
        </mc:AlternateContent>
        <mc:AlternateContent xmlns:mc="http://schemas.openxmlformats.org/markup-compatibility/2006">
          <mc:Choice Requires="x14">
            <control shapeId="7292" r:id="rId71" name="Check Box 124">
              <controlPr defaultSize="0" autoFill="0" autoLine="0" autoPict="0">
                <anchor moveWithCells="1">
                  <from>
                    <xdr:col>3</xdr:col>
                    <xdr:colOff>228600</xdr:colOff>
                    <xdr:row>143</xdr:row>
                    <xdr:rowOff>0</xdr:rowOff>
                  </from>
                  <to>
                    <xdr:col>3</xdr:col>
                    <xdr:colOff>542925</xdr:colOff>
                    <xdr:row>144</xdr:row>
                    <xdr:rowOff>28575</xdr:rowOff>
                  </to>
                </anchor>
              </controlPr>
            </control>
          </mc:Choice>
        </mc:AlternateContent>
        <mc:AlternateContent xmlns:mc="http://schemas.openxmlformats.org/markup-compatibility/2006">
          <mc:Choice Requires="x14">
            <control shapeId="7293" r:id="rId72" name="Check Box 125">
              <controlPr defaultSize="0" autoFill="0" autoLine="0" autoPict="0">
                <anchor moveWithCells="1">
                  <from>
                    <xdr:col>3</xdr:col>
                    <xdr:colOff>228600</xdr:colOff>
                    <xdr:row>144</xdr:row>
                    <xdr:rowOff>0</xdr:rowOff>
                  </from>
                  <to>
                    <xdr:col>3</xdr:col>
                    <xdr:colOff>542925</xdr:colOff>
                    <xdr:row>145</xdr:row>
                    <xdr:rowOff>28575</xdr:rowOff>
                  </to>
                </anchor>
              </controlPr>
            </control>
          </mc:Choice>
        </mc:AlternateContent>
        <mc:AlternateContent xmlns:mc="http://schemas.openxmlformats.org/markup-compatibility/2006">
          <mc:Choice Requires="x14">
            <control shapeId="7294" r:id="rId73" name="Check Box 126">
              <controlPr defaultSize="0" autoFill="0" autoLine="0" autoPict="0">
                <anchor moveWithCells="1">
                  <from>
                    <xdr:col>3</xdr:col>
                    <xdr:colOff>228600</xdr:colOff>
                    <xdr:row>145</xdr:row>
                    <xdr:rowOff>0</xdr:rowOff>
                  </from>
                  <to>
                    <xdr:col>3</xdr:col>
                    <xdr:colOff>542925</xdr:colOff>
                    <xdr:row>146</xdr:row>
                    <xdr:rowOff>28575</xdr:rowOff>
                  </to>
                </anchor>
              </controlPr>
            </control>
          </mc:Choice>
        </mc:AlternateContent>
        <mc:AlternateContent xmlns:mc="http://schemas.openxmlformats.org/markup-compatibility/2006">
          <mc:Choice Requires="x14">
            <control shapeId="7295" r:id="rId74" name="Check Box 127">
              <controlPr defaultSize="0" autoFill="0" autoLine="0" autoPict="0">
                <anchor moveWithCells="1">
                  <from>
                    <xdr:col>3</xdr:col>
                    <xdr:colOff>228600</xdr:colOff>
                    <xdr:row>146</xdr:row>
                    <xdr:rowOff>0</xdr:rowOff>
                  </from>
                  <to>
                    <xdr:col>3</xdr:col>
                    <xdr:colOff>542925</xdr:colOff>
                    <xdr:row>147</xdr:row>
                    <xdr:rowOff>28575</xdr:rowOff>
                  </to>
                </anchor>
              </controlPr>
            </control>
          </mc:Choice>
        </mc:AlternateContent>
        <mc:AlternateContent xmlns:mc="http://schemas.openxmlformats.org/markup-compatibility/2006">
          <mc:Choice Requires="x14">
            <control shapeId="7296" r:id="rId75" name="Check Box 128">
              <controlPr defaultSize="0" autoFill="0" autoLine="0" autoPict="0">
                <anchor moveWithCells="1">
                  <from>
                    <xdr:col>3</xdr:col>
                    <xdr:colOff>228600</xdr:colOff>
                    <xdr:row>147</xdr:row>
                    <xdr:rowOff>0</xdr:rowOff>
                  </from>
                  <to>
                    <xdr:col>3</xdr:col>
                    <xdr:colOff>542925</xdr:colOff>
                    <xdr:row>148</xdr:row>
                    <xdr:rowOff>9525</xdr:rowOff>
                  </to>
                </anchor>
              </controlPr>
            </control>
          </mc:Choice>
        </mc:AlternateContent>
        <mc:AlternateContent xmlns:mc="http://schemas.openxmlformats.org/markup-compatibility/2006">
          <mc:Choice Requires="x14">
            <control shapeId="7297" r:id="rId76" name="Check Box 129">
              <controlPr defaultSize="0" autoFill="0" autoLine="0" autoPict="0">
                <anchor moveWithCells="1">
                  <from>
                    <xdr:col>3</xdr:col>
                    <xdr:colOff>228600</xdr:colOff>
                    <xdr:row>148</xdr:row>
                    <xdr:rowOff>0</xdr:rowOff>
                  </from>
                  <to>
                    <xdr:col>3</xdr:col>
                    <xdr:colOff>542925</xdr:colOff>
                    <xdr:row>149</xdr:row>
                    <xdr:rowOff>28575</xdr:rowOff>
                  </to>
                </anchor>
              </controlPr>
            </control>
          </mc:Choice>
        </mc:AlternateContent>
        <mc:AlternateContent xmlns:mc="http://schemas.openxmlformats.org/markup-compatibility/2006">
          <mc:Choice Requires="x14">
            <control shapeId="7298" r:id="rId77" name="Check Box 130">
              <controlPr defaultSize="0" autoFill="0" autoLine="0" autoPict="0">
                <anchor moveWithCells="1">
                  <from>
                    <xdr:col>3</xdr:col>
                    <xdr:colOff>228600</xdr:colOff>
                    <xdr:row>149</xdr:row>
                    <xdr:rowOff>0</xdr:rowOff>
                  </from>
                  <to>
                    <xdr:col>3</xdr:col>
                    <xdr:colOff>542925</xdr:colOff>
                    <xdr:row>150</xdr:row>
                    <xdr:rowOff>9525</xdr:rowOff>
                  </to>
                </anchor>
              </controlPr>
            </control>
          </mc:Choice>
        </mc:AlternateContent>
        <mc:AlternateContent xmlns:mc="http://schemas.openxmlformats.org/markup-compatibility/2006">
          <mc:Choice Requires="x14">
            <control shapeId="7299" r:id="rId78" name="Check Box 131">
              <controlPr defaultSize="0" autoFill="0" autoLine="0" autoPict="0">
                <anchor moveWithCells="1">
                  <from>
                    <xdr:col>3</xdr:col>
                    <xdr:colOff>228600</xdr:colOff>
                    <xdr:row>127</xdr:row>
                    <xdr:rowOff>0</xdr:rowOff>
                  </from>
                  <to>
                    <xdr:col>3</xdr:col>
                    <xdr:colOff>542925</xdr:colOff>
                    <xdr:row>128</xdr:row>
                    <xdr:rowOff>9525</xdr:rowOff>
                  </to>
                </anchor>
              </controlPr>
            </control>
          </mc:Choice>
        </mc:AlternateContent>
        <mc:AlternateContent xmlns:mc="http://schemas.openxmlformats.org/markup-compatibility/2006">
          <mc:Choice Requires="x14">
            <control shapeId="7300" r:id="rId79" name="Check Box 132">
              <controlPr defaultSize="0" autoFill="0" autoLine="0" autoPict="0">
                <anchor moveWithCells="1">
                  <from>
                    <xdr:col>3</xdr:col>
                    <xdr:colOff>228600</xdr:colOff>
                    <xdr:row>128</xdr:row>
                    <xdr:rowOff>0</xdr:rowOff>
                  </from>
                  <to>
                    <xdr:col>3</xdr:col>
                    <xdr:colOff>542925</xdr:colOff>
                    <xdr:row>129</xdr:row>
                    <xdr:rowOff>9525</xdr:rowOff>
                  </to>
                </anchor>
              </controlPr>
            </control>
          </mc:Choice>
        </mc:AlternateContent>
        <mc:AlternateContent xmlns:mc="http://schemas.openxmlformats.org/markup-compatibility/2006">
          <mc:Choice Requires="x14">
            <control shapeId="7301" r:id="rId80" name="Check Box 133">
              <controlPr defaultSize="0" autoFill="0" autoLine="0" autoPict="0">
                <anchor moveWithCells="1">
                  <from>
                    <xdr:col>3</xdr:col>
                    <xdr:colOff>228600</xdr:colOff>
                    <xdr:row>129</xdr:row>
                    <xdr:rowOff>0</xdr:rowOff>
                  </from>
                  <to>
                    <xdr:col>3</xdr:col>
                    <xdr:colOff>542925</xdr:colOff>
                    <xdr:row>130</xdr:row>
                    <xdr:rowOff>9525</xdr:rowOff>
                  </to>
                </anchor>
              </controlPr>
            </control>
          </mc:Choice>
        </mc:AlternateContent>
        <mc:AlternateContent xmlns:mc="http://schemas.openxmlformats.org/markup-compatibility/2006">
          <mc:Choice Requires="x14">
            <control shapeId="7302" r:id="rId81" name="Check Box 134">
              <controlPr defaultSize="0" autoFill="0" autoLine="0" autoPict="0">
                <anchor moveWithCells="1">
                  <from>
                    <xdr:col>3</xdr:col>
                    <xdr:colOff>228600</xdr:colOff>
                    <xdr:row>130</xdr:row>
                    <xdr:rowOff>0</xdr:rowOff>
                  </from>
                  <to>
                    <xdr:col>3</xdr:col>
                    <xdr:colOff>542925</xdr:colOff>
                    <xdr:row>130</xdr:row>
                    <xdr:rowOff>209550</xdr:rowOff>
                  </to>
                </anchor>
              </controlPr>
            </control>
          </mc:Choice>
        </mc:AlternateContent>
        <mc:AlternateContent xmlns:mc="http://schemas.openxmlformats.org/markup-compatibility/2006">
          <mc:Choice Requires="x14">
            <control shapeId="7303" r:id="rId82" name="Check Box 135">
              <controlPr defaultSize="0" autoFill="0" autoLine="0" autoPict="0">
                <anchor moveWithCells="1">
                  <from>
                    <xdr:col>3</xdr:col>
                    <xdr:colOff>228600</xdr:colOff>
                    <xdr:row>131</xdr:row>
                    <xdr:rowOff>0</xdr:rowOff>
                  </from>
                  <to>
                    <xdr:col>3</xdr:col>
                    <xdr:colOff>542925</xdr:colOff>
                    <xdr:row>132</xdr:row>
                    <xdr:rowOff>9525</xdr:rowOff>
                  </to>
                </anchor>
              </controlPr>
            </control>
          </mc:Choice>
        </mc:AlternateContent>
        <mc:AlternateContent xmlns:mc="http://schemas.openxmlformats.org/markup-compatibility/2006">
          <mc:Choice Requires="x14">
            <control shapeId="7304" r:id="rId83" name="Check Box 136">
              <controlPr defaultSize="0" autoFill="0" autoLine="0" autoPict="0">
                <anchor moveWithCells="1">
                  <from>
                    <xdr:col>3</xdr:col>
                    <xdr:colOff>228600</xdr:colOff>
                    <xdr:row>132</xdr:row>
                    <xdr:rowOff>0</xdr:rowOff>
                  </from>
                  <to>
                    <xdr:col>3</xdr:col>
                    <xdr:colOff>542925</xdr:colOff>
                    <xdr:row>133</xdr:row>
                    <xdr:rowOff>9525</xdr:rowOff>
                  </to>
                </anchor>
              </controlPr>
            </control>
          </mc:Choice>
        </mc:AlternateContent>
        <mc:AlternateContent xmlns:mc="http://schemas.openxmlformats.org/markup-compatibility/2006">
          <mc:Choice Requires="x14">
            <control shapeId="7305" r:id="rId84" name="Check Box 137">
              <controlPr defaultSize="0" autoFill="0" autoLine="0" autoPict="0">
                <anchor moveWithCells="1">
                  <from>
                    <xdr:col>3</xdr:col>
                    <xdr:colOff>228600</xdr:colOff>
                    <xdr:row>133</xdr:row>
                    <xdr:rowOff>0</xdr:rowOff>
                  </from>
                  <to>
                    <xdr:col>3</xdr:col>
                    <xdr:colOff>542925</xdr:colOff>
                    <xdr:row>134</xdr:row>
                    <xdr:rowOff>9525</xdr:rowOff>
                  </to>
                </anchor>
              </controlPr>
            </control>
          </mc:Choice>
        </mc:AlternateContent>
        <mc:AlternateContent xmlns:mc="http://schemas.openxmlformats.org/markup-compatibility/2006">
          <mc:Choice Requires="x14">
            <control shapeId="7306" r:id="rId85" name="Check Box 138">
              <controlPr defaultSize="0" autoFill="0" autoLine="0" autoPict="0">
                <anchor moveWithCells="1">
                  <from>
                    <xdr:col>3</xdr:col>
                    <xdr:colOff>228600</xdr:colOff>
                    <xdr:row>134</xdr:row>
                    <xdr:rowOff>0</xdr:rowOff>
                  </from>
                  <to>
                    <xdr:col>3</xdr:col>
                    <xdr:colOff>542925</xdr:colOff>
                    <xdr:row>135</xdr:row>
                    <xdr:rowOff>9525</xdr:rowOff>
                  </to>
                </anchor>
              </controlPr>
            </control>
          </mc:Choice>
        </mc:AlternateContent>
        <mc:AlternateContent xmlns:mc="http://schemas.openxmlformats.org/markup-compatibility/2006">
          <mc:Choice Requires="x14">
            <control shapeId="7307" r:id="rId86" name="Check Box 139">
              <controlPr defaultSize="0" autoFill="0" autoLine="0" autoPict="0">
                <anchor moveWithCells="1">
                  <from>
                    <xdr:col>3</xdr:col>
                    <xdr:colOff>228600</xdr:colOff>
                    <xdr:row>135</xdr:row>
                    <xdr:rowOff>0</xdr:rowOff>
                  </from>
                  <to>
                    <xdr:col>3</xdr:col>
                    <xdr:colOff>542925</xdr:colOff>
                    <xdr:row>136</xdr:row>
                    <xdr:rowOff>9525</xdr:rowOff>
                  </to>
                </anchor>
              </controlPr>
            </control>
          </mc:Choice>
        </mc:AlternateContent>
        <mc:AlternateContent xmlns:mc="http://schemas.openxmlformats.org/markup-compatibility/2006">
          <mc:Choice Requires="x14">
            <control shapeId="7308" r:id="rId87" name="Check Box 140">
              <controlPr defaultSize="0" autoFill="0" autoLine="0" autoPict="0">
                <anchor moveWithCells="1">
                  <from>
                    <xdr:col>3</xdr:col>
                    <xdr:colOff>228600</xdr:colOff>
                    <xdr:row>136</xdr:row>
                    <xdr:rowOff>0</xdr:rowOff>
                  </from>
                  <to>
                    <xdr:col>3</xdr:col>
                    <xdr:colOff>542925</xdr:colOff>
                    <xdr:row>136</xdr:row>
                    <xdr:rowOff>209550</xdr:rowOff>
                  </to>
                </anchor>
              </controlPr>
            </control>
          </mc:Choice>
        </mc:AlternateContent>
        <mc:AlternateContent xmlns:mc="http://schemas.openxmlformats.org/markup-compatibility/2006">
          <mc:Choice Requires="x14">
            <control shapeId="7309" r:id="rId88" name="Check Box 141">
              <controlPr defaultSize="0" autoFill="0" autoLine="0" autoPict="0">
                <anchor moveWithCells="1">
                  <from>
                    <xdr:col>3</xdr:col>
                    <xdr:colOff>228600</xdr:colOff>
                    <xdr:row>137</xdr:row>
                    <xdr:rowOff>0</xdr:rowOff>
                  </from>
                  <to>
                    <xdr:col>3</xdr:col>
                    <xdr:colOff>542925</xdr:colOff>
                    <xdr:row>137</xdr:row>
                    <xdr:rowOff>209550</xdr:rowOff>
                  </to>
                </anchor>
              </controlPr>
            </control>
          </mc:Choice>
        </mc:AlternateContent>
        <mc:AlternateContent xmlns:mc="http://schemas.openxmlformats.org/markup-compatibility/2006">
          <mc:Choice Requires="x14">
            <control shapeId="7310" r:id="rId89" name="Check Box 142">
              <controlPr defaultSize="0" autoFill="0" autoLine="0" autoPict="0">
                <anchor moveWithCells="1">
                  <from>
                    <xdr:col>3</xdr:col>
                    <xdr:colOff>228600</xdr:colOff>
                    <xdr:row>138</xdr:row>
                    <xdr:rowOff>0</xdr:rowOff>
                  </from>
                  <to>
                    <xdr:col>3</xdr:col>
                    <xdr:colOff>542925</xdr:colOff>
                    <xdr:row>138</xdr:row>
                    <xdr:rowOff>209550</xdr:rowOff>
                  </to>
                </anchor>
              </controlPr>
            </control>
          </mc:Choice>
        </mc:AlternateContent>
        <mc:AlternateContent xmlns:mc="http://schemas.openxmlformats.org/markup-compatibility/2006">
          <mc:Choice Requires="x14">
            <control shapeId="7311" r:id="rId90" name="Check Box 143">
              <controlPr defaultSize="0" autoFill="0" autoLine="0" autoPict="0">
                <anchor moveWithCells="1">
                  <from>
                    <xdr:col>3</xdr:col>
                    <xdr:colOff>228600</xdr:colOff>
                    <xdr:row>139</xdr:row>
                    <xdr:rowOff>0</xdr:rowOff>
                  </from>
                  <to>
                    <xdr:col>3</xdr:col>
                    <xdr:colOff>542925</xdr:colOff>
                    <xdr:row>139</xdr:row>
                    <xdr:rowOff>209550</xdr:rowOff>
                  </to>
                </anchor>
              </controlPr>
            </control>
          </mc:Choice>
        </mc:AlternateContent>
        <mc:AlternateContent xmlns:mc="http://schemas.openxmlformats.org/markup-compatibility/2006">
          <mc:Choice Requires="x14">
            <control shapeId="7312" r:id="rId91" name="Check Box 144">
              <controlPr defaultSize="0" autoFill="0" autoLine="0" autoPict="0">
                <anchor moveWithCells="1">
                  <from>
                    <xdr:col>3</xdr:col>
                    <xdr:colOff>228600</xdr:colOff>
                    <xdr:row>140</xdr:row>
                    <xdr:rowOff>0</xdr:rowOff>
                  </from>
                  <to>
                    <xdr:col>3</xdr:col>
                    <xdr:colOff>542925</xdr:colOff>
                    <xdr:row>141</xdr:row>
                    <xdr:rowOff>28575</xdr:rowOff>
                  </to>
                </anchor>
              </controlPr>
            </control>
          </mc:Choice>
        </mc:AlternateContent>
        <mc:AlternateContent xmlns:mc="http://schemas.openxmlformats.org/markup-compatibility/2006">
          <mc:Choice Requires="x14">
            <control shapeId="7313" r:id="rId92" name="Check Box 145">
              <controlPr defaultSize="0" autoFill="0" autoLine="0" autoPict="0">
                <anchor moveWithCells="1">
                  <from>
                    <xdr:col>3</xdr:col>
                    <xdr:colOff>228600</xdr:colOff>
                    <xdr:row>141</xdr:row>
                    <xdr:rowOff>0</xdr:rowOff>
                  </from>
                  <to>
                    <xdr:col>3</xdr:col>
                    <xdr:colOff>542925</xdr:colOff>
                    <xdr:row>142</xdr:row>
                    <xdr:rowOff>28575</xdr:rowOff>
                  </to>
                </anchor>
              </controlPr>
            </control>
          </mc:Choice>
        </mc:AlternateContent>
        <mc:AlternateContent xmlns:mc="http://schemas.openxmlformats.org/markup-compatibility/2006">
          <mc:Choice Requires="x14">
            <control shapeId="7314" r:id="rId93" name="Check Box 146">
              <controlPr defaultSize="0" autoFill="0" autoLine="0" autoPict="0">
                <anchor moveWithCells="1">
                  <from>
                    <xdr:col>3</xdr:col>
                    <xdr:colOff>228600</xdr:colOff>
                    <xdr:row>142</xdr:row>
                    <xdr:rowOff>0</xdr:rowOff>
                  </from>
                  <to>
                    <xdr:col>3</xdr:col>
                    <xdr:colOff>542925</xdr:colOff>
                    <xdr:row>143</xdr:row>
                    <xdr:rowOff>28575</xdr:rowOff>
                  </to>
                </anchor>
              </controlPr>
            </control>
          </mc:Choice>
        </mc:AlternateContent>
        <mc:AlternateContent xmlns:mc="http://schemas.openxmlformats.org/markup-compatibility/2006">
          <mc:Choice Requires="x14">
            <control shapeId="7315" r:id="rId94" name="Check Box 147">
              <controlPr defaultSize="0" autoFill="0" autoLine="0" autoPict="0">
                <anchor moveWithCells="1">
                  <from>
                    <xdr:col>3</xdr:col>
                    <xdr:colOff>228600</xdr:colOff>
                    <xdr:row>143</xdr:row>
                    <xdr:rowOff>0</xdr:rowOff>
                  </from>
                  <to>
                    <xdr:col>3</xdr:col>
                    <xdr:colOff>542925</xdr:colOff>
                    <xdr:row>144</xdr:row>
                    <xdr:rowOff>28575</xdr:rowOff>
                  </to>
                </anchor>
              </controlPr>
            </control>
          </mc:Choice>
        </mc:AlternateContent>
        <mc:AlternateContent xmlns:mc="http://schemas.openxmlformats.org/markup-compatibility/2006">
          <mc:Choice Requires="x14">
            <control shapeId="7316" r:id="rId95" name="Check Box 148">
              <controlPr defaultSize="0" autoFill="0" autoLine="0" autoPict="0">
                <anchor moveWithCells="1">
                  <from>
                    <xdr:col>3</xdr:col>
                    <xdr:colOff>228600</xdr:colOff>
                    <xdr:row>144</xdr:row>
                    <xdr:rowOff>0</xdr:rowOff>
                  </from>
                  <to>
                    <xdr:col>3</xdr:col>
                    <xdr:colOff>542925</xdr:colOff>
                    <xdr:row>145</xdr:row>
                    <xdr:rowOff>28575</xdr:rowOff>
                  </to>
                </anchor>
              </controlPr>
            </control>
          </mc:Choice>
        </mc:AlternateContent>
        <mc:AlternateContent xmlns:mc="http://schemas.openxmlformats.org/markup-compatibility/2006">
          <mc:Choice Requires="x14">
            <control shapeId="7317" r:id="rId96" name="Check Box 149">
              <controlPr defaultSize="0" autoFill="0" autoLine="0" autoPict="0">
                <anchor moveWithCells="1">
                  <from>
                    <xdr:col>3</xdr:col>
                    <xdr:colOff>228600</xdr:colOff>
                    <xdr:row>145</xdr:row>
                    <xdr:rowOff>0</xdr:rowOff>
                  </from>
                  <to>
                    <xdr:col>3</xdr:col>
                    <xdr:colOff>542925</xdr:colOff>
                    <xdr:row>146</xdr:row>
                    <xdr:rowOff>28575</xdr:rowOff>
                  </to>
                </anchor>
              </controlPr>
            </control>
          </mc:Choice>
        </mc:AlternateContent>
        <mc:AlternateContent xmlns:mc="http://schemas.openxmlformats.org/markup-compatibility/2006">
          <mc:Choice Requires="x14">
            <control shapeId="7318" r:id="rId97" name="Check Box 150">
              <controlPr defaultSize="0" autoFill="0" autoLine="0" autoPict="0">
                <anchor moveWithCells="1">
                  <from>
                    <xdr:col>3</xdr:col>
                    <xdr:colOff>228600</xdr:colOff>
                    <xdr:row>146</xdr:row>
                    <xdr:rowOff>0</xdr:rowOff>
                  </from>
                  <to>
                    <xdr:col>3</xdr:col>
                    <xdr:colOff>542925</xdr:colOff>
                    <xdr:row>147</xdr:row>
                    <xdr:rowOff>28575</xdr:rowOff>
                  </to>
                </anchor>
              </controlPr>
            </control>
          </mc:Choice>
        </mc:AlternateContent>
        <mc:AlternateContent xmlns:mc="http://schemas.openxmlformats.org/markup-compatibility/2006">
          <mc:Choice Requires="x14">
            <control shapeId="7319" r:id="rId98" name="Check Box 151">
              <controlPr defaultSize="0" autoFill="0" autoLine="0" autoPict="0">
                <anchor moveWithCells="1">
                  <from>
                    <xdr:col>3</xdr:col>
                    <xdr:colOff>228600</xdr:colOff>
                    <xdr:row>147</xdr:row>
                    <xdr:rowOff>0</xdr:rowOff>
                  </from>
                  <to>
                    <xdr:col>3</xdr:col>
                    <xdr:colOff>542925</xdr:colOff>
                    <xdr:row>148</xdr:row>
                    <xdr:rowOff>9525</xdr:rowOff>
                  </to>
                </anchor>
              </controlPr>
            </control>
          </mc:Choice>
        </mc:AlternateContent>
        <mc:AlternateContent xmlns:mc="http://schemas.openxmlformats.org/markup-compatibility/2006">
          <mc:Choice Requires="x14">
            <control shapeId="7320" r:id="rId99" name="Check Box 152">
              <controlPr defaultSize="0" autoFill="0" autoLine="0" autoPict="0">
                <anchor moveWithCells="1">
                  <from>
                    <xdr:col>3</xdr:col>
                    <xdr:colOff>228600</xdr:colOff>
                    <xdr:row>148</xdr:row>
                    <xdr:rowOff>0</xdr:rowOff>
                  </from>
                  <to>
                    <xdr:col>3</xdr:col>
                    <xdr:colOff>542925</xdr:colOff>
                    <xdr:row>149</xdr:row>
                    <xdr:rowOff>28575</xdr:rowOff>
                  </to>
                </anchor>
              </controlPr>
            </control>
          </mc:Choice>
        </mc:AlternateContent>
        <mc:AlternateContent xmlns:mc="http://schemas.openxmlformats.org/markup-compatibility/2006">
          <mc:Choice Requires="x14">
            <control shapeId="7321" r:id="rId100" name="Check Box 153">
              <controlPr defaultSize="0" autoFill="0" autoLine="0" autoPict="0">
                <anchor moveWithCells="1">
                  <from>
                    <xdr:col>3</xdr:col>
                    <xdr:colOff>228600</xdr:colOff>
                    <xdr:row>149</xdr:row>
                    <xdr:rowOff>0</xdr:rowOff>
                  </from>
                  <to>
                    <xdr:col>3</xdr:col>
                    <xdr:colOff>542925</xdr:colOff>
                    <xdr:row>150</xdr:row>
                    <xdr:rowOff>9525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6">
        <x14:dataValidation type="list" allowBlank="1" showInputMessage="1" showErrorMessage="1" xr:uid="{00000000-0002-0000-0C00-00000A000000}">
          <x14:formula1>
            <xm:f>Dropdowns!$K$17:$K$22</xm:f>
          </x14:formula1>
          <xm:sqref>D98</xm:sqref>
        </x14:dataValidation>
        <x14:dataValidation type="list" allowBlank="1" showInputMessage="1" showErrorMessage="1" xr:uid="{00000000-0002-0000-0C00-00000B000000}">
          <x14:formula1>
            <xm:f>Dropdowns!$K$9:$K$14</xm:f>
          </x14:formula1>
          <xm:sqref>D97</xm:sqref>
        </x14:dataValidation>
        <x14:dataValidation type="list" allowBlank="1" showInputMessage="1" showErrorMessage="1" promptTitle="Yes/No" xr:uid="{00000000-0002-0000-0C00-00000C000000}">
          <x14:formula1>
            <xm:f>Dropdowns!$A$16:$A$18</xm:f>
          </x14:formula1>
          <xm:sqref>D123 D111</xm:sqref>
        </x14:dataValidation>
        <x14:dataValidation type="list" allowBlank="1" showInputMessage="1" showErrorMessage="1" xr:uid="{00000000-0002-0000-0C00-00000E000000}">
          <x14:formula1>
            <xm:f>Dropdowns!$A$16:$A$18</xm:f>
          </x14:formula1>
          <xm:sqref>D114 D118</xm:sqref>
        </x14:dataValidation>
        <x14:dataValidation type="list" allowBlank="1" showInputMessage="1" showErrorMessage="1" xr:uid="{5D9653D5-8F3E-4719-AD51-EA39644A2ACF}">
          <x14:formula1>
            <xm:f>Dropdowns!$C$39:$C$44</xm:f>
          </x14:formula1>
          <xm:sqref>D85</xm:sqref>
        </x14:dataValidation>
        <x14:dataValidation type="list" allowBlank="1" showInputMessage="1" showErrorMessage="1" promptTitle="Transit project type" prompt="choose one" xr:uid="{00000000-0002-0000-0C00-00000D000000}">
          <x14:formula1>
            <xm:f>Dropdowns!$K$26:$K$33</xm:f>
          </x14:formula1>
          <xm:sqref>D7:H7</xm:sqref>
        </x14:dataValidation>
      </x14:dataValidations>
    </ext>
  </extLs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7"/>
    <pageSetUpPr fitToPage="1"/>
  </sheetPr>
  <dimension ref="B1:S115"/>
  <sheetViews>
    <sheetView showGridLines="0" showRowColHeaders="0" zoomScaleNormal="100" workbookViewId="0">
      <selection activeCell="D6" sqref="D6:F6"/>
    </sheetView>
  </sheetViews>
  <sheetFormatPr defaultColWidth="8.85546875" defaultRowHeight="15"/>
  <cols>
    <col min="1" max="1" width="1.5703125" customWidth="1"/>
    <col min="2" max="2" width="7.140625" customWidth="1"/>
    <col min="3" max="3" width="54.140625" style="1" customWidth="1"/>
    <col min="4" max="4" width="10.42578125" bestFit="1" customWidth="1"/>
    <col min="5" max="5" width="4.42578125" customWidth="1"/>
    <col min="6" max="10" width="15.42578125" customWidth="1"/>
    <col min="11" max="11" width="10.42578125" customWidth="1"/>
    <col min="12" max="13" width="12.42578125" hidden="1" customWidth="1"/>
    <col min="14" max="14" width="20.85546875" hidden="1" customWidth="1"/>
    <col min="15" max="16" width="8.85546875" hidden="1" customWidth="1"/>
    <col min="17" max="17" width="13.140625" style="52" hidden="1" customWidth="1"/>
    <col min="18" max="18" width="14.42578125" style="52" hidden="1" customWidth="1"/>
    <col min="19" max="19" width="8.85546875" style="52" hidden="1" customWidth="1"/>
  </cols>
  <sheetData>
    <row r="1" spans="2:19" ht="45.6" customHeight="1">
      <c r="C1" s="573" t="s">
        <v>1274</v>
      </c>
      <c r="D1" s="573"/>
      <c r="E1" s="573"/>
      <c r="F1" s="573"/>
      <c r="G1" s="573"/>
      <c r="H1" s="573"/>
      <c r="I1" s="573"/>
      <c r="J1" s="573"/>
    </row>
    <row r="2" spans="2:19" ht="14.45" customHeight="1">
      <c r="C2" s="574" t="s">
        <v>206</v>
      </c>
      <c r="D2" s="394"/>
      <c r="E2" s="394"/>
      <c r="F2" s="394"/>
      <c r="G2" s="394"/>
      <c r="H2" s="394"/>
      <c r="I2" s="394"/>
      <c r="J2" s="575"/>
      <c r="K2" t="s">
        <v>154</v>
      </c>
      <c r="L2" s="512" t="s">
        <v>155</v>
      </c>
      <c r="M2" s="512"/>
      <c r="N2" s="512"/>
      <c r="O2" s="512"/>
      <c r="P2" s="512"/>
      <c r="Q2" s="512"/>
      <c r="R2" s="512"/>
      <c r="S2" s="512"/>
    </row>
    <row r="3" spans="2:19" ht="15.6" customHeight="1">
      <c r="C3" s="576"/>
      <c r="D3" s="400"/>
      <c r="E3" s="400"/>
      <c r="F3" s="400"/>
      <c r="G3" s="400"/>
      <c r="H3" s="400"/>
      <c r="I3" s="400"/>
      <c r="J3" s="577"/>
      <c r="L3" s="512"/>
      <c r="M3" s="512"/>
      <c r="N3" s="512"/>
      <c r="O3" s="512"/>
      <c r="P3" s="512"/>
      <c r="Q3" s="512"/>
      <c r="R3" s="512"/>
      <c r="S3" s="512"/>
    </row>
    <row r="4" spans="2:19" ht="15.75">
      <c r="C4" s="87"/>
      <c r="L4" s="106" t="s">
        <v>157</v>
      </c>
      <c r="M4" s="106"/>
      <c r="N4" s="511" t="s">
        <v>158</v>
      </c>
      <c r="O4" s="511"/>
    </row>
    <row r="5" spans="2:19" ht="15.75">
      <c r="C5" s="534" t="s">
        <v>156</v>
      </c>
      <c r="D5" s="534"/>
      <c r="E5" s="534"/>
      <c r="F5" s="534"/>
      <c r="G5" s="534"/>
      <c r="H5" s="534"/>
      <c r="I5" s="534"/>
      <c r="J5" s="534"/>
      <c r="L5" s="434"/>
      <c r="M5" s="435"/>
      <c r="N5" s="435"/>
      <c r="O5" s="436"/>
      <c r="Q5" s="353" t="s">
        <v>277</v>
      </c>
      <c r="R5" s="353" t="s">
        <v>278</v>
      </c>
      <c r="S5" s="353" t="s">
        <v>279</v>
      </c>
    </row>
    <row r="6" spans="2:19" ht="15.75">
      <c r="B6" s="313">
        <v>1</v>
      </c>
      <c r="C6" s="349" t="s">
        <v>159</v>
      </c>
      <c r="D6" s="505"/>
      <c r="E6" s="505"/>
      <c r="F6" s="505"/>
      <c r="G6" s="486"/>
      <c r="H6" s="486"/>
      <c r="I6" s="486"/>
      <c r="J6" s="486"/>
      <c r="K6" s="2"/>
      <c r="L6" s="46"/>
      <c r="M6" s="46"/>
      <c r="N6" s="49" t="s">
        <v>160</v>
      </c>
      <c r="O6" s="46"/>
      <c r="Q6" s="313">
        <f>IF(D6="",1,"0")</f>
        <v>1</v>
      </c>
      <c r="R6" s="313" t="s">
        <v>280</v>
      </c>
      <c r="S6" s="313" t="s">
        <v>281</v>
      </c>
    </row>
    <row r="7" spans="2:19" ht="15.75">
      <c r="B7" s="313">
        <v>2</v>
      </c>
      <c r="C7" s="349" t="s">
        <v>161</v>
      </c>
      <c r="D7" s="505"/>
      <c r="E7" s="505"/>
      <c r="F7" s="505"/>
      <c r="G7" s="505"/>
      <c r="H7" s="505"/>
      <c r="I7" s="505"/>
      <c r="J7" s="505"/>
      <c r="K7" s="2"/>
      <c r="L7" s="46"/>
      <c r="M7" s="46"/>
      <c r="N7" s="46" t="s">
        <v>162</v>
      </c>
      <c r="O7" s="46"/>
      <c r="Q7" s="313">
        <f>IF(D7="",1,"0")</f>
        <v>1</v>
      </c>
      <c r="R7" s="313" t="s">
        <v>280</v>
      </c>
      <c r="S7" s="313" t="s">
        <v>281</v>
      </c>
    </row>
    <row r="8" spans="2:19" ht="15.6" customHeight="1">
      <c r="B8" s="52"/>
      <c r="L8" s="467"/>
      <c r="M8" s="468"/>
      <c r="N8" s="468"/>
      <c r="O8" s="469"/>
      <c r="Q8" s="313"/>
      <c r="R8" s="313"/>
      <c r="S8" s="313"/>
    </row>
    <row r="9" spans="2:19">
      <c r="B9" s="76"/>
      <c r="C9" s="534" t="s">
        <v>339</v>
      </c>
      <c r="D9" s="534"/>
      <c r="E9" s="534"/>
      <c r="F9" s="534"/>
      <c r="G9" s="534"/>
      <c r="H9" s="534"/>
      <c r="I9" s="534"/>
      <c r="J9" s="534"/>
      <c r="K9" s="75"/>
      <c r="L9" s="470"/>
      <c r="M9" s="471"/>
      <c r="N9" s="471"/>
      <c r="O9" s="472"/>
      <c r="Q9" s="313"/>
      <c r="R9" s="313"/>
      <c r="S9" s="313"/>
    </row>
    <row r="10" spans="2:19" ht="45">
      <c r="B10" s="420">
        <v>3</v>
      </c>
      <c r="C10" s="58" t="s">
        <v>340</v>
      </c>
      <c r="D10" s="289"/>
      <c r="E10" s="549" t="s">
        <v>341</v>
      </c>
      <c r="F10" s="550"/>
      <c r="G10" s="289" t="s">
        <v>342</v>
      </c>
      <c r="H10" s="486"/>
      <c r="I10" s="486"/>
      <c r="J10" s="486"/>
      <c r="K10" s="311"/>
      <c r="L10" s="74"/>
      <c r="M10" s="49"/>
      <c r="N10" s="46"/>
      <c r="O10" s="49"/>
      <c r="Q10" s="313"/>
      <c r="R10" s="313"/>
      <c r="S10" s="313"/>
    </row>
    <row r="11" spans="2:19" ht="45">
      <c r="B11" s="421"/>
      <c r="C11" s="58" t="s">
        <v>343</v>
      </c>
      <c r="D11" s="296"/>
      <c r="E11" s="551"/>
      <c r="F11" s="553"/>
      <c r="G11" s="285" t="s">
        <v>344</v>
      </c>
      <c r="H11" s="486"/>
      <c r="I11" s="486"/>
      <c r="J11" s="486"/>
      <c r="K11" s="311"/>
      <c r="L11" s="304" t="b">
        <v>0</v>
      </c>
      <c r="M11" s="49"/>
      <c r="N11" s="46" t="s">
        <v>345</v>
      </c>
      <c r="O11" s="49"/>
      <c r="Q11" s="313"/>
      <c r="R11" s="313"/>
      <c r="S11" s="313"/>
    </row>
    <row r="12" spans="2:19" ht="45">
      <c r="B12" s="421"/>
      <c r="C12" s="58" t="s">
        <v>346</v>
      </c>
      <c r="D12" s="296"/>
      <c r="E12" s="551"/>
      <c r="F12" s="553"/>
      <c r="G12" s="285" t="s">
        <v>344</v>
      </c>
      <c r="H12" s="486"/>
      <c r="I12" s="486"/>
      <c r="J12" s="486"/>
      <c r="K12" s="311"/>
      <c r="L12" s="304" t="b">
        <v>0</v>
      </c>
      <c r="M12" s="49"/>
      <c r="N12" s="46" t="s">
        <v>347</v>
      </c>
      <c r="O12" s="49"/>
      <c r="Q12" s="313"/>
      <c r="R12" s="313"/>
      <c r="S12" s="313"/>
    </row>
    <row r="13" spans="2:19" ht="30">
      <c r="B13" s="421"/>
      <c r="C13" s="58" t="s">
        <v>348</v>
      </c>
      <c r="D13" s="296"/>
      <c r="E13" s="551"/>
      <c r="F13" s="553"/>
      <c r="G13" s="285" t="s">
        <v>344</v>
      </c>
      <c r="H13" s="486"/>
      <c r="I13" s="486"/>
      <c r="J13" s="486"/>
      <c r="K13" s="311"/>
      <c r="L13" s="304" t="b">
        <v>0</v>
      </c>
      <c r="M13" s="49"/>
      <c r="N13" s="46" t="s">
        <v>349</v>
      </c>
      <c r="O13" s="49"/>
      <c r="Q13" s="313"/>
      <c r="R13" s="313"/>
      <c r="S13" s="313"/>
    </row>
    <row r="14" spans="2:19" ht="15.75">
      <c r="B14" s="421"/>
      <c r="C14" s="58" t="s">
        <v>350</v>
      </c>
      <c r="D14" s="296"/>
      <c r="E14" s="551"/>
      <c r="F14" s="553"/>
      <c r="G14" s="285" t="s">
        <v>351</v>
      </c>
      <c r="H14" s="486"/>
      <c r="I14" s="486"/>
      <c r="J14" s="486"/>
      <c r="K14" s="311"/>
      <c r="L14" s="304" t="b">
        <v>0</v>
      </c>
      <c r="M14" s="49"/>
      <c r="N14" s="46" t="s">
        <v>352</v>
      </c>
      <c r="O14" s="49"/>
      <c r="Q14" s="313"/>
      <c r="R14" s="313"/>
      <c r="S14" s="313"/>
    </row>
    <row r="15" spans="2:19" ht="15.75">
      <c r="B15" s="421"/>
      <c r="C15" s="58" t="s">
        <v>353</v>
      </c>
      <c r="D15" s="296"/>
      <c r="E15" s="551"/>
      <c r="F15" s="553"/>
      <c r="G15" s="285" t="s">
        <v>351</v>
      </c>
      <c r="H15" s="486"/>
      <c r="I15" s="486"/>
      <c r="J15" s="486"/>
      <c r="K15" s="311"/>
      <c r="L15" s="304" t="b">
        <v>0</v>
      </c>
      <c r="M15" s="49"/>
      <c r="N15" s="46" t="s">
        <v>354</v>
      </c>
      <c r="O15" s="49"/>
      <c r="Q15" s="313"/>
      <c r="R15" s="313"/>
      <c r="S15" s="313"/>
    </row>
    <row r="16" spans="2:19" ht="30">
      <c r="B16" s="421"/>
      <c r="C16" s="58" t="s">
        <v>355</v>
      </c>
      <c r="D16" s="296"/>
      <c r="E16" s="551"/>
      <c r="F16" s="553"/>
      <c r="G16" s="285" t="s">
        <v>344</v>
      </c>
      <c r="H16" s="486"/>
      <c r="I16" s="486"/>
      <c r="J16" s="486"/>
      <c r="K16" s="311"/>
      <c r="L16" s="304" t="b">
        <v>0</v>
      </c>
      <c r="M16" s="49"/>
      <c r="N16" s="46" t="s">
        <v>356</v>
      </c>
      <c r="O16" s="49"/>
      <c r="Q16" s="313"/>
      <c r="R16" s="313"/>
      <c r="S16" s="313"/>
    </row>
    <row r="17" spans="2:19" ht="15.75">
      <c r="B17" s="421"/>
      <c r="C17" s="58" t="s">
        <v>357</v>
      </c>
      <c r="D17" s="296"/>
      <c r="E17" s="551"/>
      <c r="F17" s="553"/>
      <c r="G17" s="285" t="s">
        <v>351</v>
      </c>
      <c r="H17" s="486"/>
      <c r="I17" s="486"/>
      <c r="J17" s="486"/>
      <c r="K17" s="311"/>
      <c r="L17" s="304" t="b">
        <v>0</v>
      </c>
      <c r="M17" s="49"/>
      <c r="N17" s="46" t="s">
        <v>358</v>
      </c>
      <c r="O17" s="49"/>
      <c r="Q17" s="313"/>
      <c r="R17" s="313"/>
      <c r="S17" s="313"/>
    </row>
    <row r="18" spans="2:19" ht="15.75">
      <c r="B18" s="421"/>
      <c r="C18" s="58" t="s">
        <v>359</v>
      </c>
      <c r="D18" s="296"/>
      <c r="E18" s="551"/>
      <c r="F18" s="553"/>
      <c r="G18" s="285" t="s">
        <v>351</v>
      </c>
      <c r="H18" s="486"/>
      <c r="I18" s="486"/>
      <c r="J18" s="486"/>
      <c r="K18" s="311"/>
      <c r="L18" s="304" t="b">
        <v>0</v>
      </c>
      <c r="M18" s="49"/>
      <c r="N18" s="46" t="s">
        <v>360</v>
      </c>
      <c r="O18" s="49"/>
      <c r="Q18" s="313"/>
      <c r="R18" s="313"/>
      <c r="S18" s="313"/>
    </row>
    <row r="19" spans="2:19" ht="15.75">
      <c r="B19" s="421"/>
      <c r="C19" s="58" t="s">
        <v>361</v>
      </c>
      <c r="D19" s="296"/>
      <c r="E19" s="551"/>
      <c r="F19" s="553"/>
      <c r="G19" s="285" t="s">
        <v>344</v>
      </c>
      <c r="H19" s="486"/>
      <c r="I19" s="486"/>
      <c r="J19" s="486"/>
      <c r="K19" s="311"/>
      <c r="L19" s="304" t="b">
        <v>0</v>
      </c>
      <c r="M19" s="49"/>
      <c r="N19" s="46" t="s">
        <v>362</v>
      </c>
      <c r="O19" s="49"/>
      <c r="Q19" s="313"/>
      <c r="R19" s="313"/>
      <c r="S19" s="313"/>
    </row>
    <row r="20" spans="2:19" ht="15.75">
      <c r="B20" s="421"/>
      <c r="C20" s="58" t="s">
        <v>363</v>
      </c>
      <c r="D20" s="296"/>
      <c r="E20" s="551"/>
      <c r="F20" s="553"/>
      <c r="G20" s="285" t="s">
        <v>344</v>
      </c>
      <c r="H20" s="486"/>
      <c r="I20" s="486"/>
      <c r="J20" s="486"/>
      <c r="K20" s="311"/>
      <c r="L20" s="304" t="b">
        <v>0</v>
      </c>
      <c r="M20" s="49"/>
      <c r="N20" s="46" t="s">
        <v>364</v>
      </c>
      <c r="O20" s="49"/>
      <c r="Q20" s="313"/>
      <c r="R20" s="313"/>
      <c r="S20" s="313"/>
    </row>
    <row r="21" spans="2:19" ht="15.75">
      <c r="B21" s="421"/>
      <c r="C21" s="58" t="s">
        <v>365</v>
      </c>
      <c r="D21" s="296"/>
      <c r="E21" s="551"/>
      <c r="F21" s="553"/>
      <c r="G21" s="285" t="s">
        <v>351</v>
      </c>
      <c r="H21" s="486"/>
      <c r="I21" s="486"/>
      <c r="J21" s="486"/>
      <c r="K21" s="311"/>
      <c r="L21" s="304" t="b">
        <v>0</v>
      </c>
      <c r="M21" s="49"/>
      <c r="N21" s="46" t="s">
        <v>366</v>
      </c>
      <c r="O21" s="49"/>
      <c r="Q21" s="313"/>
      <c r="R21" s="313"/>
      <c r="S21" s="313"/>
    </row>
    <row r="22" spans="2:19" ht="45">
      <c r="B22" s="421"/>
      <c r="C22" s="58" t="s">
        <v>367</v>
      </c>
      <c r="D22" s="296"/>
      <c r="E22" s="551"/>
      <c r="F22" s="553"/>
      <c r="G22" s="285" t="s">
        <v>368</v>
      </c>
      <c r="H22" s="486"/>
      <c r="I22" s="486"/>
      <c r="J22" s="486"/>
      <c r="K22" s="311"/>
      <c r="L22" s="304" t="b">
        <v>0</v>
      </c>
      <c r="M22" s="49"/>
      <c r="N22" s="46" t="s">
        <v>369</v>
      </c>
      <c r="O22" s="49"/>
      <c r="Q22" s="313"/>
      <c r="R22" s="313"/>
      <c r="S22" s="313"/>
    </row>
    <row r="23" spans="2:19" ht="30">
      <c r="B23" s="421"/>
      <c r="C23" s="58" t="s">
        <v>370</v>
      </c>
      <c r="D23" s="296"/>
      <c r="E23" s="551"/>
      <c r="F23" s="553"/>
      <c r="G23" s="285" t="s">
        <v>344</v>
      </c>
      <c r="H23" s="486"/>
      <c r="I23" s="486"/>
      <c r="J23" s="486"/>
      <c r="K23" s="75"/>
      <c r="L23" s="304" t="b">
        <v>0</v>
      </c>
      <c r="M23" s="49"/>
      <c r="N23" s="46" t="s">
        <v>371</v>
      </c>
      <c r="O23" s="49"/>
      <c r="Q23" s="313"/>
      <c r="R23" s="313"/>
      <c r="S23" s="313"/>
    </row>
    <row r="24" spans="2:19" s="45" customFormat="1" ht="30">
      <c r="B24" s="421"/>
      <c r="C24" s="358" t="s">
        <v>372</v>
      </c>
      <c r="D24" s="296"/>
      <c r="E24" s="551"/>
      <c r="F24" s="553"/>
      <c r="G24" s="285" t="s">
        <v>351</v>
      </c>
      <c r="H24" s="486"/>
      <c r="I24" s="486"/>
      <c r="J24" s="486"/>
      <c r="K24" s="311"/>
      <c r="L24" s="304" t="b">
        <v>0</v>
      </c>
      <c r="M24" s="46"/>
      <c r="N24" s="46" t="s">
        <v>373</v>
      </c>
      <c r="O24" s="46"/>
      <c r="Q24" s="313"/>
      <c r="R24" s="353"/>
      <c r="S24" s="353"/>
    </row>
    <row r="25" spans="2:19" ht="30">
      <c r="B25" s="421"/>
      <c r="C25" s="58" t="s">
        <v>374</v>
      </c>
      <c r="D25" s="296"/>
      <c r="E25" s="551"/>
      <c r="F25" s="553"/>
      <c r="G25" s="285" t="s">
        <v>344</v>
      </c>
      <c r="H25" s="486"/>
      <c r="I25" s="486"/>
      <c r="J25" s="486"/>
      <c r="L25" s="305" t="b">
        <v>0</v>
      </c>
      <c r="M25" s="101"/>
      <c r="N25" s="101" t="s">
        <v>375</v>
      </c>
      <c r="O25" s="297"/>
      <c r="Q25" s="313"/>
      <c r="R25" s="313"/>
      <c r="S25" s="313"/>
    </row>
    <row r="26" spans="2:19" ht="30">
      <c r="B26" s="421"/>
      <c r="C26" s="362" t="s">
        <v>376</v>
      </c>
      <c r="D26" s="296"/>
      <c r="E26" s="551"/>
      <c r="F26" s="553"/>
      <c r="G26" s="285" t="s">
        <v>351</v>
      </c>
      <c r="H26" s="486"/>
      <c r="I26" s="486"/>
      <c r="J26" s="486"/>
      <c r="L26" s="15" t="b">
        <v>0</v>
      </c>
      <c r="M26" s="49"/>
      <c r="N26" s="49" t="s">
        <v>377</v>
      </c>
      <c r="O26" s="49"/>
      <c r="Q26" s="313"/>
      <c r="R26" s="313"/>
      <c r="S26" s="313"/>
    </row>
    <row r="27" spans="2:19">
      <c r="B27" s="421"/>
      <c r="C27" s="362" t="s">
        <v>378</v>
      </c>
      <c r="D27" s="296"/>
      <c r="E27" s="551"/>
      <c r="F27" s="553"/>
      <c r="G27" s="285" t="s">
        <v>368</v>
      </c>
      <c r="H27" s="486"/>
      <c r="I27" s="486"/>
      <c r="J27" s="486"/>
      <c r="L27" s="15" t="b">
        <v>0</v>
      </c>
      <c r="M27" s="49"/>
      <c r="N27" s="49" t="s">
        <v>379</v>
      </c>
      <c r="O27" s="49"/>
      <c r="Q27" s="313"/>
      <c r="R27" s="313"/>
      <c r="S27" s="313"/>
    </row>
    <row r="28" spans="2:19">
      <c r="B28" s="421"/>
      <c r="C28" s="362" t="s">
        <v>380</v>
      </c>
      <c r="D28" s="296"/>
      <c r="E28" s="551"/>
      <c r="F28" s="553"/>
      <c r="G28" s="285" t="s">
        <v>344</v>
      </c>
      <c r="H28" s="486"/>
      <c r="I28" s="486"/>
      <c r="J28" s="486"/>
      <c r="L28" s="15" t="b">
        <v>0</v>
      </c>
      <c r="M28" s="49"/>
      <c r="N28" s="49" t="s">
        <v>381</v>
      </c>
      <c r="O28" s="49"/>
      <c r="Q28" s="313"/>
      <c r="R28" s="313"/>
      <c r="S28" s="313"/>
    </row>
    <row r="29" spans="2:19" ht="30">
      <c r="B29" s="421"/>
      <c r="C29" s="362" t="s">
        <v>382</v>
      </c>
      <c r="D29" s="296"/>
      <c r="E29" s="551"/>
      <c r="F29" s="553"/>
      <c r="G29" s="285" t="s">
        <v>368</v>
      </c>
      <c r="H29" s="486"/>
      <c r="I29" s="486"/>
      <c r="J29" s="486"/>
      <c r="L29" s="15" t="b">
        <v>0</v>
      </c>
      <c r="M29" s="49"/>
      <c r="N29" s="49" t="s">
        <v>383</v>
      </c>
      <c r="O29" s="49"/>
      <c r="Q29" s="313"/>
      <c r="R29" s="313"/>
      <c r="S29" s="313"/>
    </row>
    <row r="30" spans="2:19">
      <c r="B30" s="421"/>
      <c r="C30" s="362" t="s">
        <v>384</v>
      </c>
      <c r="D30" s="296"/>
      <c r="E30" s="551"/>
      <c r="F30" s="553"/>
      <c r="G30" s="285" t="s">
        <v>368</v>
      </c>
      <c r="H30" s="486"/>
      <c r="I30" s="486"/>
      <c r="J30" s="486"/>
      <c r="L30" s="15" t="b">
        <v>0</v>
      </c>
      <c r="M30" s="49"/>
      <c r="N30" s="49" t="s">
        <v>385</v>
      </c>
      <c r="O30" s="49"/>
      <c r="Q30" s="313"/>
      <c r="R30" s="313"/>
      <c r="S30" s="313"/>
    </row>
    <row r="31" spans="2:19">
      <c r="B31" s="421"/>
      <c r="C31" s="362" t="s">
        <v>386</v>
      </c>
      <c r="D31" s="296"/>
      <c r="E31" s="551"/>
      <c r="F31" s="553"/>
      <c r="G31" s="285" t="s">
        <v>368</v>
      </c>
      <c r="H31" s="486"/>
      <c r="I31" s="486"/>
      <c r="J31" s="486"/>
      <c r="L31" s="15" t="b">
        <v>0</v>
      </c>
      <c r="M31" s="49"/>
      <c r="N31" s="49" t="s">
        <v>387</v>
      </c>
      <c r="O31" s="49"/>
      <c r="Q31" s="313"/>
      <c r="R31" s="313"/>
      <c r="S31" s="313"/>
    </row>
    <row r="32" spans="2:19" ht="30">
      <c r="B32" s="421"/>
      <c r="C32" s="362" t="s">
        <v>388</v>
      </c>
      <c r="D32" s="296"/>
      <c r="E32" s="551"/>
      <c r="F32" s="553"/>
      <c r="G32" s="285" t="s">
        <v>351</v>
      </c>
      <c r="H32" s="486"/>
      <c r="I32" s="486"/>
      <c r="J32" s="486"/>
      <c r="L32" s="15" t="b">
        <v>0</v>
      </c>
      <c r="M32" s="49"/>
      <c r="N32" s="49" t="s">
        <v>389</v>
      </c>
      <c r="O32" s="49"/>
      <c r="Q32" s="313"/>
      <c r="R32" s="313"/>
      <c r="S32" s="313"/>
    </row>
    <row r="33" spans="2:19">
      <c r="B33" s="421"/>
      <c r="C33" s="362" t="s">
        <v>390</v>
      </c>
      <c r="D33" s="296"/>
      <c r="E33" s="551"/>
      <c r="F33" s="553"/>
      <c r="G33" s="285" t="s">
        <v>351</v>
      </c>
      <c r="H33" s="486"/>
      <c r="I33" s="486"/>
      <c r="J33" s="486"/>
      <c r="L33" s="15" t="b">
        <v>0</v>
      </c>
      <c r="M33" s="49"/>
      <c r="N33" s="49" t="s">
        <v>391</v>
      </c>
      <c r="O33" s="49"/>
      <c r="Q33" s="313"/>
      <c r="R33" s="313"/>
      <c r="S33" s="313"/>
    </row>
    <row r="34" spans="2:19" ht="30">
      <c r="B34" s="421"/>
      <c r="C34" s="362" t="s">
        <v>392</v>
      </c>
      <c r="D34" s="296"/>
      <c r="E34" s="551"/>
      <c r="F34" s="553"/>
      <c r="G34" s="285" t="s">
        <v>368</v>
      </c>
      <c r="H34" s="486"/>
      <c r="I34" s="486"/>
      <c r="J34" s="486"/>
      <c r="L34" s="15" t="b">
        <v>0</v>
      </c>
      <c r="M34" s="49"/>
      <c r="N34" s="49" t="s">
        <v>393</v>
      </c>
      <c r="O34" s="49"/>
      <c r="Q34" s="313"/>
      <c r="R34" s="313"/>
      <c r="S34" s="313"/>
    </row>
    <row r="35" spans="2:19">
      <c r="B35" s="422"/>
      <c r="C35" s="58" t="s">
        <v>394</v>
      </c>
      <c r="D35" s="296"/>
      <c r="E35" s="551"/>
      <c r="F35" s="553"/>
      <c r="G35" s="285" t="s">
        <v>759</v>
      </c>
      <c r="H35" s="486"/>
      <c r="I35" s="486"/>
      <c r="J35" s="486"/>
      <c r="L35" s="15" t="b">
        <v>0</v>
      </c>
      <c r="M35" s="49"/>
      <c r="N35" s="49" t="s">
        <v>395</v>
      </c>
      <c r="O35" s="49"/>
      <c r="Q35" s="313"/>
      <c r="R35" s="313"/>
      <c r="S35" s="313"/>
    </row>
    <row r="36" spans="2:19" ht="15.6" customHeight="1">
      <c r="B36" s="52"/>
      <c r="L36" s="144"/>
      <c r="M36" s="145"/>
      <c r="N36" s="145"/>
      <c r="O36" s="146"/>
      <c r="Q36" s="313"/>
      <c r="R36" s="313"/>
      <c r="S36" s="313"/>
    </row>
    <row r="37" spans="2:19" s="45" customFormat="1" ht="15.75">
      <c r="C37" s="534" t="s">
        <v>320</v>
      </c>
      <c r="D37" s="534"/>
      <c r="E37" s="534"/>
      <c r="F37" s="534"/>
      <c r="G37" s="534"/>
      <c r="H37" s="534"/>
      <c r="I37" s="534"/>
      <c r="J37" s="534"/>
      <c r="K37" s="311"/>
      <c r="L37" s="142"/>
      <c r="M37"/>
      <c r="N37"/>
      <c r="O37" s="143"/>
      <c r="Q37" s="353"/>
      <c r="R37" s="353"/>
      <c r="S37" s="353"/>
    </row>
    <row r="38" spans="2:19" ht="30" customHeight="1">
      <c r="B38" s="420">
        <v>4</v>
      </c>
      <c r="C38" s="58" t="s">
        <v>321</v>
      </c>
      <c r="D38" s="354" t="s">
        <v>190</v>
      </c>
      <c r="E38" s="486"/>
      <c r="F38" s="486"/>
      <c r="G38" s="486"/>
      <c r="H38" s="486"/>
      <c r="I38" s="486"/>
      <c r="J38" s="486"/>
      <c r="K38" s="311"/>
      <c r="L38" s="49"/>
      <c r="M38" s="49"/>
      <c r="N38" s="49" t="s">
        <v>1275</v>
      </c>
      <c r="O38" s="49"/>
      <c r="Q38" s="313">
        <f>IF(D38="Yes/No",1,0)</f>
        <v>1</v>
      </c>
      <c r="R38" s="313" t="s">
        <v>280</v>
      </c>
      <c r="S38" s="313" t="s">
        <v>287</v>
      </c>
    </row>
    <row r="39" spans="2:19" ht="30">
      <c r="B39" s="422"/>
      <c r="C39" s="58" t="s">
        <v>324</v>
      </c>
      <c r="D39" s="600"/>
      <c r="E39" s="600"/>
      <c r="F39" s="600"/>
      <c r="G39" s="600"/>
      <c r="H39" s="600"/>
      <c r="I39" s="600"/>
      <c r="J39" s="600"/>
      <c r="K39" s="75"/>
      <c r="L39" s="49"/>
      <c r="M39" s="49"/>
      <c r="N39" s="49" t="s">
        <v>1276</v>
      </c>
      <c r="O39" s="49"/>
      <c r="Q39" s="313">
        <f t="shared" ref="Q39:Q40" si="0">IF(D39="",1,"0")</f>
        <v>1</v>
      </c>
      <c r="R39" s="313" t="s">
        <v>311</v>
      </c>
      <c r="S39" s="313" t="s">
        <v>281</v>
      </c>
    </row>
    <row r="40" spans="2:19" ht="120">
      <c r="B40" s="420">
        <v>5</v>
      </c>
      <c r="C40" s="58" t="s">
        <v>326</v>
      </c>
      <c r="D40" s="551"/>
      <c r="E40" s="552"/>
      <c r="F40" s="552"/>
      <c r="G40" s="552"/>
      <c r="H40" s="552"/>
      <c r="I40" s="552"/>
      <c r="J40" s="553"/>
      <c r="K40" s="311"/>
      <c r="L40" s="49"/>
      <c r="M40" s="49"/>
      <c r="N40" s="49" t="s">
        <v>327</v>
      </c>
      <c r="O40" s="49"/>
      <c r="Q40" s="313">
        <f t="shared" si="0"/>
        <v>1</v>
      </c>
      <c r="R40" s="313" t="s">
        <v>311</v>
      </c>
      <c r="S40" s="313" t="s">
        <v>281</v>
      </c>
    </row>
    <row r="41" spans="2:19" ht="32.1" customHeight="1">
      <c r="B41" s="422"/>
      <c r="C41" s="293" t="s">
        <v>328</v>
      </c>
      <c r="D41" s="416"/>
      <c r="E41" s="417"/>
      <c r="F41" s="417"/>
      <c r="G41" s="417"/>
      <c r="H41" s="417"/>
      <c r="I41" s="417"/>
      <c r="J41" s="438"/>
      <c r="K41" s="75"/>
      <c r="L41" s="49"/>
      <c r="M41" s="49"/>
      <c r="N41" s="49" t="s">
        <v>1277</v>
      </c>
      <c r="O41" s="49"/>
      <c r="Q41" s="313"/>
      <c r="R41" s="313"/>
      <c r="S41" s="313"/>
    </row>
    <row r="42" spans="2:19" ht="45">
      <c r="B42" s="420">
        <v>6</v>
      </c>
      <c r="C42" s="58" t="s">
        <v>329</v>
      </c>
      <c r="D42" s="354" t="s">
        <v>190</v>
      </c>
      <c r="E42" s="486"/>
      <c r="F42" s="486"/>
      <c r="G42" s="486"/>
      <c r="H42" s="486"/>
      <c r="I42" s="486"/>
      <c r="J42" s="486"/>
      <c r="K42" s="311"/>
      <c r="L42" s="49"/>
      <c r="M42" s="49"/>
      <c r="N42" s="49" t="s">
        <v>1278</v>
      </c>
      <c r="O42" s="49"/>
      <c r="Q42" s="313">
        <f>IF(D42="Yes/No",1,0)</f>
        <v>1</v>
      </c>
      <c r="R42" s="313" t="s">
        <v>311</v>
      </c>
      <c r="S42" s="313" t="s">
        <v>287</v>
      </c>
    </row>
    <row r="43" spans="2:19" ht="60.6" customHeight="1">
      <c r="B43" s="421"/>
      <c r="C43" s="358" t="s">
        <v>331</v>
      </c>
      <c r="D43" s="413"/>
      <c r="E43" s="442"/>
      <c r="F43" s="442"/>
      <c r="G43" s="442"/>
      <c r="H43" s="442"/>
      <c r="I43" s="442"/>
      <c r="J43" s="437"/>
      <c r="K43" s="75"/>
      <c r="L43" s="49"/>
      <c r="M43" s="49"/>
      <c r="N43" s="49" t="s">
        <v>1279</v>
      </c>
      <c r="O43" s="49"/>
      <c r="Q43" s="313">
        <f>IF(D43="",1,"0")</f>
        <v>1</v>
      </c>
      <c r="R43" s="313" t="s">
        <v>311</v>
      </c>
      <c r="S43" s="313" t="s">
        <v>281</v>
      </c>
    </row>
    <row r="44" spans="2:19" ht="60">
      <c r="B44" s="421"/>
      <c r="C44" s="58" t="s">
        <v>333</v>
      </c>
      <c r="D44" s="551"/>
      <c r="E44" s="552"/>
      <c r="F44" s="552"/>
      <c r="G44" s="552"/>
      <c r="H44" s="552"/>
      <c r="I44" s="552"/>
      <c r="J44" s="553"/>
      <c r="K44" s="311"/>
      <c r="L44" s="49"/>
      <c r="M44" s="49"/>
      <c r="N44" s="49" t="s">
        <v>1280</v>
      </c>
      <c r="O44" s="49"/>
      <c r="Q44" s="313">
        <f>IF(D44="",1,"0")</f>
        <v>1</v>
      </c>
      <c r="R44" s="313" t="s">
        <v>311</v>
      </c>
      <c r="S44" s="313" t="s">
        <v>281</v>
      </c>
    </row>
    <row r="45" spans="2:19" ht="58.35" customHeight="1">
      <c r="B45" s="421"/>
      <c r="C45" s="358" t="s">
        <v>335</v>
      </c>
      <c r="D45" s="413"/>
      <c r="E45" s="442"/>
      <c r="F45" s="442"/>
      <c r="G45" s="442"/>
      <c r="H45" s="442"/>
      <c r="I45" s="442"/>
      <c r="J45" s="437"/>
      <c r="K45" s="75"/>
      <c r="L45" s="49"/>
      <c r="M45" s="49"/>
      <c r="N45" s="49" t="s">
        <v>1281</v>
      </c>
      <c r="O45" s="49"/>
      <c r="Q45" s="313">
        <f>IF(D45="",1,"0")</f>
        <v>1</v>
      </c>
      <c r="R45" s="313" t="s">
        <v>311</v>
      </c>
      <c r="S45" s="313" t="s">
        <v>281</v>
      </c>
    </row>
    <row r="46" spans="2:19" ht="58.35" customHeight="1">
      <c r="B46" s="422"/>
      <c r="C46" s="358" t="s">
        <v>337</v>
      </c>
      <c r="D46" s="600"/>
      <c r="E46" s="600"/>
      <c r="F46" s="600"/>
      <c r="G46" s="600"/>
      <c r="H46" s="600"/>
      <c r="I46" s="600"/>
      <c r="J46" s="600"/>
      <c r="K46" s="75"/>
      <c r="L46" s="144"/>
      <c r="M46" s="145"/>
      <c r="N46" s="145"/>
      <c r="O46" s="146"/>
      <c r="Q46" s="313"/>
      <c r="R46" s="313"/>
      <c r="S46" s="313"/>
    </row>
    <row r="47" spans="2:19" ht="15.6" customHeight="1">
      <c r="B47" s="52"/>
      <c r="L47" s="467"/>
      <c r="M47" s="468"/>
      <c r="N47" s="468"/>
      <c r="O47" s="469"/>
      <c r="Q47" s="313"/>
      <c r="R47" s="313"/>
      <c r="S47" s="313"/>
    </row>
    <row r="48" spans="2:19" ht="15.6" customHeight="1">
      <c r="B48" s="76"/>
      <c r="C48" s="534" t="s">
        <v>1282</v>
      </c>
      <c r="D48" s="534"/>
      <c r="E48" s="534"/>
      <c r="F48" s="534"/>
      <c r="G48" s="534"/>
      <c r="H48" s="534"/>
      <c r="I48" s="534"/>
      <c r="J48" s="534"/>
      <c r="K48" s="96"/>
      <c r="L48" s="470"/>
      <c r="M48" s="471"/>
      <c r="N48" s="471"/>
      <c r="O48" s="472"/>
      <c r="Q48" s="313"/>
      <c r="R48" s="313"/>
      <c r="S48" s="313"/>
    </row>
    <row r="49" spans="2:19" ht="15.75">
      <c r="B49" s="313">
        <v>7</v>
      </c>
      <c r="C49" s="58" t="s">
        <v>666</v>
      </c>
      <c r="D49" s="732"/>
      <c r="E49" s="733"/>
      <c r="F49" s="588"/>
      <c r="G49" s="589"/>
      <c r="H49" s="589"/>
      <c r="I49" s="589"/>
      <c r="J49" s="590"/>
      <c r="L49" s="46"/>
      <c r="M49" s="46"/>
      <c r="N49" s="46" t="s">
        <v>1283</v>
      </c>
      <c r="O49" s="46"/>
      <c r="Q49" s="313">
        <f t="shared" ref="Q49:Q50" si="1">IF(D49="",1,"0")</f>
        <v>1</v>
      </c>
      <c r="R49" s="313" t="s">
        <v>280</v>
      </c>
      <c r="S49" s="313" t="s">
        <v>281</v>
      </c>
    </row>
    <row r="50" spans="2:19" ht="30">
      <c r="B50" s="323">
        <v>8</v>
      </c>
      <c r="C50" s="58" t="s">
        <v>1284</v>
      </c>
      <c r="D50" s="732"/>
      <c r="E50" s="733"/>
      <c r="F50" s="594"/>
      <c r="G50" s="595"/>
      <c r="H50" s="595"/>
      <c r="I50" s="595"/>
      <c r="J50" s="596"/>
      <c r="L50" s="46"/>
      <c r="M50" s="46"/>
      <c r="N50" s="46" t="s">
        <v>1285</v>
      </c>
      <c r="O50" s="46"/>
      <c r="Q50" s="313">
        <f t="shared" si="1"/>
        <v>1</v>
      </c>
      <c r="R50" s="313" t="s">
        <v>280</v>
      </c>
      <c r="S50" s="313" t="s">
        <v>281</v>
      </c>
    </row>
    <row r="51" spans="2:19" ht="60">
      <c r="B51" s="399">
        <v>9</v>
      </c>
      <c r="C51" s="264" t="s">
        <v>1286</v>
      </c>
      <c r="D51" s="495" t="s">
        <v>671</v>
      </c>
      <c r="E51" s="497"/>
      <c r="F51" s="547" t="s">
        <v>672</v>
      </c>
      <c r="G51" s="547" t="s">
        <v>673</v>
      </c>
      <c r="H51" s="547" t="s">
        <v>674</v>
      </c>
      <c r="I51" s="547" t="s">
        <v>675</v>
      </c>
      <c r="J51" s="547" t="s">
        <v>676</v>
      </c>
      <c r="L51" s="61" t="b">
        <v>0</v>
      </c>
      <c r="M51" s="46"/>
      <c r="N51" s="46"/>
      <c r="O51" s="46"/>
      <c r="Q51" s="313"/>
      <c r="R51" s="313"/>
      <c r="S51" s="313"/>
    </row>
    <row r="52" spans="2:19" ht="15.75">
      <c r="B52" s="399"/>
      <c r="C52" s="265"/>
      <c r="D52" s="498"/>
      <c r="E52" s="500"/>
      <c r="F52" s="548"/>
      <c r="G52" s="548"/>
      <c r="H52" s="548"/>
      <c r="I52" s="548"/>
      <c r="J52" s="548"/>
      <c r="L52" s="61"/>
      <c r="M52" s="46"/>
      <c r="N52" s="46"/>
      <c r="O52" s="46"/>
      <c r="Q52" s="313"/>
      <c r="R52" s="313"/>
      <c r="S52" s="313"/>
    </row>
    <row r="53" spans="2:19" ht="15.75">
      <c r="B53" s="399"/>
      <c r="C53" s="89" t="s">
        <v>678</v>
      </c>
      <c r="D53" s="413"/>
      <c r="E53" s="437"/>
      <c r="F53" s="333"/>
      <c r="G53" s="333"/>
      <c r="H53" s="333"/>
      <c r="I53" s="333"/>
      <c r="J53" s="333"/>
      <c r="L53" s="46"/>
      <c r="M53" s="46"/>
      <c r="N53" s="46" t="s">
        <v>679</v>
      </c>
      <c r="O53" s="46"/>
      <c r="Q53" s="313">
        <f t="shared" ref="Q53:Q58" si="2">IF(D53="",1,"0")</f>
        <v>1</v>
      </c>
      <c r="R53" s="313" t="s">
        <v>280</v>
      </c>
      <c r="S53" s="313" t="s">
        <v>281</v>
      </c>
    </row>
    <row r="54" spans="2:19" ht="15.75">
      <c r="B54" s="399"/>
      <c r="C54" s="89" t="s">
        <v>680</v>
      </c>
      <c r="D54" s="413"/>
      <c r="E54" s="437"/>
      <c r="F54" s="333"/>
      <c r="G54" s="333"/>
      <c r="H54" s="333"/>
      <c r="I54" s="333"/>
      <c r="J54" s="333"/>
      <c r="L54" s="46"/>
      <c r="M54" s="46"/>
      <c r="N54" s="46" t="s">
        <v>681</v>
      </c>
      <c r="O54" s="46"/>
      <c r="Q54" s="313">
        <f t="shared" si="2"/>
        <v>1</v>
      </c>
      <c r="R54" s="313" t="s">
        <v>280</v>
      </c>
      <c r="S54" s="313" t="s">
        <v>281</v>
      </c>
    </row>
    <row r="55" spans="2:19" ht="15.75">
      <c r="B55" s="399"/>
      <c r="C55" s="89" t="s">
        <v>682</v>
      </c>
      <c r="D55" s="413"/>
      <c r="E55" s="437"/>
      <c r="F55" s="333"/>
      <c r="G55" s="333"/>
      <c r="H55" s="333"/>
      <c r="I55" s="333"/>
      <c r="J55" s="333"/>
      <c r="L55" s="46"/>
      <c r="M55" s="46"/>
      <c r="N55" s="46" t="s">
        <v>683</v>
      </c>
      <c r="O55" s="46"/>
      <c r="Q55" s="313">
        <f t="shared" si="2"/>
        <v>1</v>
      </c>
      <c r="R55" s="313" t="s">
        <v>280</v>
      </c>
      <c r="S55" s="313" t="s">
        <v>281</v>
      </c>
    </row>
    <row r="56" spans="2:19" ht="15.75">
      <c r="B56" s="399"/>
      <c r="C56" s="89" t="s">
        <v>684</v>
      </c>
      <c r="D56" s="602"/>
      <c r="E56" s="603"/>
      <c r="F56" s="336"/>
      <c r="G56" s="336"/>
      <c r="H56" s="336"/>
      <c r="I56" s="336"/>
      <c r="J56" s="336"/>
      <c r="L56" s="46"/>
      <c r="M56" s="46"/>
      <c r="N56" s="46" t="s">
        <v>685</v>
      </c>
      <c r="O56" s="46"/>
      <c r="Q56" s="313">
        <f t="shared" si="2"/>
        <v>1</v>
      </c>
      <c r="R56" s="313" t="s">
        <v>280</v>
      </c>
      <c r="S56" s="313" t="s">
        <v>281</v>
      </c>
    </row>
    <row r="57" spans="2:19" ht="15.75">
      <c r="B57" s="399"/>
      <c r="C57" s="89" t="s">
        <v>686</v>
      </c>
      <c r="D57" s="602"/>
      <c r="E57" s="603"/>
      <c r="F57" s="336"/>
      <c r="G57" s="336"/>
      <c r="H57" s="336"/>
      <c r="I57" s="336"/>
      <c r="J57" s="336"/>
      <c r="L57" s="46"/>
      <c r="M57" s="46"/>
      <c r="N57" s="46" t="s">
        <v>687</v>
      </c>
      <c r="O57" s="46"/>
      <c r="Q57" s="313">
        <f t="shared" si="2"/>
        <v>1</v>
      </c>
      <c r="R57" s="313" t="s">
        <v>280</v>
      </c>
      <c r="S57" s="313" t="s">
        <v>281</v>
      </c>
    </row>
    <row r="58" spans="2:19" ht="15.75">
      <c r="B58" s="399"/>
      <c r="C58" s="89" t="s">
        <v>688</v>
      </c>
      <c r="D58" s="602"/>
      <c r="E58" s="603"/>
      <c r="F58" s="336"/>
      <c r="G58" s="336"/>
      <c r="H58" s="336"/>
      <c r="I58" s="336"/>
      <c r="J58" s="336"/>
      <c r="L58" s="46"/>
      <c r="M58" s="46"/>
      <c r="N58" s="46" t="s">
        <v>689</v>
      </c>
      <c r="O58" s="46"/>
      <c r="Q58" s="313">
        <f t="shared" si="2"/>
        <v>1</v>
      </c>
      <c r="R58" s="313" t="s">
        <v>280</v>
      </c>
      <c r="S58" s="313" t="s">
        <v>281</v>
      </c>
    </row>
    <row r="59" spans="2:19" ht="30">
      <c r="B59" s="399">
        <v>10</v>
      </c>
      <c r="C59" s="349" t="s">
        <v>1287</v>
      </c>
      <c r="D59" s="731" t="s">
        <v>190</v>
      </c>
      <c r="E59" s="731"/>
      <c r="F59" s="720"/>
      <c r="G59" s="721"/>
      <c r="H59" s="721"/>
      <c r="I59" s="721"/>
      <c r="J59" s="722"/>
      <c r="L59" s="46"/>
      <c r="M59" s="46"/>
      <c r="N59" s="46" t="s">
        <v>1288</v>
      </c>
      <c r="O59" s="46"/>
      <c r="Q59" s="313">
        <f>IF(D59="Yes/No",1,0)</f>
        <v>1</v>
      </c>
      <c r="R59" s="313" t="s">
        <v>280</v>
      </c>
      <c r="S59" s="313" t="s">
        <v>287</v>
      </c>
    </row>
    <row r="60" spans="2:19" ht="15.75">
      <c r="B60" s="399"/>
      <c r="C60" s="362" t="s">
        <v>1289</v>
      </c>
      <c r="D60" s="502"/>
      <c r="E60" s="502"/>
      <c r="F60" s="502"/>
      <c r="G60" s="502"/>
      <c r="H60" s="502"/>
      <c r="I60" s="502"/>
      <c r="J60" s="502"/>
      <c r="L60" s="46"/>
      <c r="M60" s="46"/>
      <c r="N60" s="46" t="s">
        <v>1290</v>
      </c>
      <c r="O60" s="46"/>
      <c r="Q60" s="313">
        <f>IF(D60="",1,"0")</f>
        <v>1</v>
      </c>
      <c r="R60" s="313" t="s">
        <v>311</v>
      </c>
      <c r="S60" s="313" t="s">
        <v>281</v>
      </c>
    </row>
    <row r="61" spans="2:19" ht="30">
      <c r="B61" s="399"/>
      <c r="C61" s="362" t="s">
        <v>1291</v>
      </c>
      <c r="D61" s="731" t="s">
        <v>190</v>
      </c>
      <c r="E61" s="731"/>
      <c r="F61" s="720"/>
      <c r="G61" s="721"/>
      <c r="H61" s="721"/>
      <c r="I61" s="721"/>
      <c r="J61" s="722"/>
      <c r="L61" s="46"/>
      <c r="M61" s="46"/>
      <c r="N61" s="46" t="s">
        <v>1292</v>
      </c>
      <c r="O61" s="46"/>
      <c r="Q61" s="313">
        <f>IF(D61="Yes/No",1,0)</f>
        <v>1</v>
      </c>
      <c r="R61" s="313" t="s">
        <v>280</v>
      </c>
      <c r="S61" s="313" t="s">
        <v>287</v>
      </c>
    </row>
    <row r="62" spans="2:19" ht="30">
      <c r="B62" s="399"/>
      <c r="C62" s="362" t="s">
        <v>1293</v>
      </c>
      <c r="D62" s="502"/>
      <c r="E62" s="502"/>
      <c r="F62" s="502"/>
      <c r="G62" s="502"/>
      <c r="H62" s="502"/>
      <c r="I62" s="502"/>
      <c r="J62" s="502"/>
      <c r="L62" s="46"/>
      <c r="M62" s="46"/>
      <c r="N62" s="46" t="s">
        <v>1294</v>
      </c>
      <c r="O62" s="46"/>
      <c r="Q62" s="313">
        <f>IF(D62="",1,"0")</f>
        <v>1</v>
      </c>
      <c r="R62" s="313" t="s">
        <v>311</v>
      </c>
      <c r="S62" s="313" t="s">
        <v>281</v>
      </c>
    </row>
    <row r="63" spans="2:19" ht="30">
      <c r="B63" s="399">
        <v>11</v>
      </c>
      <c r="C63" s="362" t="s">
        <v>1295</v>
      </c>
      <c r="D63" s="731" t="s">
        <v>190</v>
      </c>
      <c r="E63" s="731"/>
      <c r="F63" s="720"/>
      <c r="G63" s="721"/>
      <c r="H63" s="721"/>
      <c r="I63" s="721"/>
      <c r="J63" s="722"/>
      <c r="L63" s="46"/>
      <c r="M63" s="46"/>
      <c r="N63" s="46" t="s">
        <v>1296</v>
      </c>
      <c r="O63" s="46"/>
      <c r="Q63" s="313">
        <f>IF(D63="Yes/No",1,0)</f>
        <v>1</v>
      </c>
      <c r="R63" s="313" t="s">
        <v>280</v>
      </c>
      <c r="S63" s="313" t="s">
        <v>287</v>
      </c>
    </row>
    <row r="64" spans="2:19" ht="15.75">
      <c r="B64" s="399"/>
      <c r="C64" s="362" t="s">
        <v>1289</v>
      </c>
      <c r="D64" s="502"/>
      <c r="E64" s="502"/>
      <c r="F64" s="502"/>
      <c r="G64" s="502"/>
      <c r="H64" s="502"/>
      <c r="I64" s="502"/>
      <c r="J64" s="502"/>
      <c r="L64" s="46"/>
      <c r="M64" s="46"/>
      <c r="N64" s="46" t="s">
        <v>1297</v>
      </c>
      <c r="O64" s="46"/>
      <c r="Q64" s="313">
        <f>IF(D64="",1,"0")</f>
        <v>1</v>
      </c>
      <c r="R64" s="313" t="s">
        <v>311</v>
      </c>
      <c r="S64" s="313" t="s">
        <v>281</v>
      </c>
    </row>
    <row r="65" spans="2:19" ht="30">
      <c r="B65" s="399"/>
      <c r="C65" s="362" t="s">
        <v>1298</v>
      </c>
      <c r="D65" s="731" t="s">
        <v>190</v>
      </c>
      <c r="E65" s="731"/>
      <c r="F65" s="720"/>
      <c r="G65" s="721"/>
      <c r="H65" s="721"/>
      <c r="I65" s="721"/>
      <c r="J65" s="722"/>
      <c r="L65" s="46"/>
      <c r="M65" s="46"/>
      <c r="N65" s="46" t="s">
        <v>1299</v>
      </c>
      <c r="O65" s="46"/>
      <c r="Q65" s="313">
        <f>IF(D65="Yes/No",1,0)</f>
        <v>1</v>
      </c>
      <c r="R65" s="313" t="s">
        <v>280</v>
      </c>
      <c r="S65" s="313" t="s">
        <v>287</v>
      </c>
    </row>
    <row r="66" spans="2:19" ht="30">
      <c r="B66" s="399"/>
      <c r="C66" s="362" t="s">
        <v>1300</v>
      </c>
      <c r="D66" s="502"/>
      <c r="E66" s="502"/>
      <c r="F66" s="502"/>
      <c r="G66" s="502"/>
      <c r="H66" s="502"/>
      <c r="I66" s="502"/>
      <c r="J66" s="502"/>
      <c r="L66" s="46"/>
      <c r="M66" s="46"/>
      <c r="N66" s="46" t="s">
        <v>1301</v>
      </c>
      <c r="O66" s="46"/>
      <c r="Q66" s="313">
        <f>IF(D66="",1,"0")</f>
        <v>1</v>
      </c>
      <c r="R66" s="313" t="s">
        <v>311</v>
      </c>
      <c r="S66" s="313" t="s">
        <v>281</v>
      </c>
    </row>
    <row r="67" spans="2:19" ht="15.75">
      <c r="B67" s="420">
        <v>12</v>
      </c>
      <c r="C67" s="362" t="s">
        <v>1302</v>
      </c>
      <c r="D67" s="731" t="s">
        <v>190</v>
      </c>
      <c r="E67" s="731"/>
      <c r="F67" s="720"/>
      <c r="G67" s="721"/>
      <c r="H67" s="721"/>
      <c r="I67" s="721"/>
      <c r="J67" s="722"/>
      <c r="L67" s="46"/>
      <c r="M67" s="46"/>
      <c r="N67" s="46" t="s">
        <v>1303</v>
      </c>
      <c r="O67" s="46"/>
      <c r="Q67" s="313">
        <f>IF(D67="Yes/No",1,0)</f>
        <v>1</v>
      </c>
      <c r="R67" s="313" t="s">
        <v>280</v>
      </c>
      <c r="S67" s="313" t="s">
        <v>287</v>
      </c>
    </row>
    <row r="68" spans="2:19" ht="30">
      <c r="B68" s="421"/>
      <c r="C68" s="362" t="s">
        <v>1304</v>
      </c>
      <c r="D68" s="602"/>
      <c r="E68" s="603"/>
      <c r="F68" s="720"/>
      <c r="G68" s="721"/>
      <c r="H68" s="721"/>
      <c r="I68" s="721"/>
      <c r="J68" s="722"/>
      <c r="L68" s="46"/>
      <c r="M68" s="46"/>
      <c r="N68" s="46" t="s">
        <v>1305</v>
      </c>
      <c r="O68" s="46"/>
      <c r="Q68" s="313">
        <f>IF(D68="",1,"0")</f>
        <v>1</v>
      </c>
      <c r="R68" s="313" t="s">
        <v>311</v>
      </c>
      <c r="S68" s="313" t="s">
        <v>281</v>
      </c>
    </row>
    <row r="69" spans="2:19" ht="30">
      <c r="B69" s="422"/>
      <c r="C69" s="362" t="s">
        <v>1306</v>
      </c>
      <c r="D69" s="731" t="s">
        <v>190</v>
      </c>
      <c r="E69" s="731"/>
      <c r="F69" s="720"/>
      <c r="G69" s="721"/>
      <c r="H69" s="721"/>
      <c r="I69" s="721"/>
      <c r="J69" s="722"/>
      <c r="L69" s="46"/>
      <c r="M69" s="46"/>
      <c r="N69" s="46" t="s">
        <v>1307</v>
      </c>
      <c r="O69" s="46"/>
      <c r="Q69" s="313">
        <f>IF(D69="Yes/No",1,0)</f>
        <v>1</v>
      </c>
      <c r="R69" s="313" t="s">
        <v>280</v>
      </c>
      <c r="S69" s="313" t="s">
        <v>287</v>
      </c>
    </row>
    <row r="70" spans="2:19" ht="30">
      <c r="B70" s="399">
        <v>13</v>
      </c>
      <c r="C70" s="362" t="s">
        <v>1308</v>
      </c>
      <c r="D70" s="731" t="s">
        <v>190</v>
      </c>
      <c r="E70" s="731"/>
      <c r="F70" s="720"/>
      <c r="G70" s="721"/>
      <c r="H70" s="721"/>
      <c r="I70" s="721"/>
      <c r="J70" s="722"/>
      <c r="L70" s="46"/>
      <c r="M70" s="46"/>
      <c r="N70" s="46" t="s">
        <v>1309</v>
      </c>
      <c r="O70" s="46"/>
      <c r="Q70" s="313">
        <f>IF(D70="Yes/No",1,0)</f>
        <v>1</v>
      </c>
      <c r="R70" s="313" t="s">
        <v>280</v>
      </c>
      <c r="S70" s="313" t="s">
        <v>287</v>
      </c>
    </row>
    <row r="71" spans="2:19" ht="15.75">
      <c r="B71" s="399"/>
      <c r="C71" s="362" t="s">
        <v>1310</v>
      </c>
      <c r="D71" s="502"/>
      <c r="E71" s="502"/>
      <c r="F71" s="502"/>
      <c r="G71" s="502"/>
      <c r="H71" s="502"/>
      <c r="I71" s="502"/>
      <c r="J71" s="502"/>
      <c r="L71" s="46"/>
      <c r="M71" s="46"/>
      <c r="N71" s="46" t="s">
        <v>1311</v>
      </c>
      <c r="O71" s="46"/>
      <c r="Q71" s="313">
        <f>IF(D71="",1,"0")</f>
        <v>1</v>
      </c>
      <c r="R71" s="313" t="s">
        <v>311</v>
      </c>
      <c r="S71" s="313" t="s">
        <v>281</v>
      </c>
    </row>
    <row r="72" spans="2:19" ht="30">
      <c r="B72" s="399"/>
      <c r="C72" s="362" t="s">
        <v>1312</v>
      </c>
      <c r="D72" s="502"/>
      <c r="E72" s="502"/>
      <c r="F72" s="502"/>
      <c r="G72" s="502"/>
      <c r="H72" s="502"/>
      <c r="I72" s="502"/>
      <c r="J72" s="502"/>
      <c r="L72" s="46"/>
      <c r="M72" s="46"/>
      <c r="N72" s="46" t="s">
        <v>1313</v>
      </c>
      <c r="O72" s="46"/>
      <c r="Q72" s="313">
        <f>IF(D72="",1,"0")</f>
        <v>1</v>
      </c>
      <c r="R72" s="313" t="s">
        <v>311</v>
      </c>
      <c r="S72" s="313" t="s">
        <v>281</v>
      </c>
    </row>
    <row r="73" spans="2:19" ht="30">
      <c r="B73" s="399">
        <v>14</v>
      </c>
      <c r="C73" s="362" t="s">
        <v>1314</v>
      </c>
      <c r="D73" s="731" t="s">
        <v>190</v>
      </c>
      <c r="E73" s="731"/>
      <c r="F73" s="720"/>
      <c r="G73" s="721"/>
      <c r="H73" s="721"/>
      <c r="I73" s="721"/>
      <c r="J73" s="722"/>
      <c r="L73" s="46"/>
      <c r="M73" s="46"/>
      <c r="N73" s="46" t="s">
        <v>1315</v>
      </c>
      <c r="O73" s="46"/>
      <c r="Q73" s="313">
        <f>IF(D73="Yes/No",1,0)</f>
        <v>1</v>
      </c>
      <c r="R73" s="313" t="s">
        <v>280</v>
      </c>
      <c r="S73" s="313" t="s">
        <v>287</v>
      </c>
    </row>
    <row r="74" spans="2:19" ht="15.75">
      <c r="B74" s="399"/>
      <c r="C74" s="362" t="s">
        <v>1316</v>
      </c>
      <c r="D74" s="502"/>
      <c r="E74" s="502"/>
      <c r="F74" s="502"/>
      <c r="G74" s="502"/>
      <c r="H74" s="502"/>
      <c r="I74" s="502"/>
      <c r="J74" s="502"/>
      <c r="L74" s="46"/>
      <c r="M74" s="46"/>
      <c r="N74" s="46" t="s">
        <v>1317</v>
      </c>
      <c r="O74" s="46"/>
      <c r="Q74" s="313">
        <f>IF(D74="",1,"0")</f>
        <v>1</v>
      </c>
      <c r="R74" s="313" t="s">
        <v>311</v>
      </c>
      <c r="S74" s="313" t="s">
        <v>281</v>
      </c>
    </row>
    <row r="75" spans="2:19" ht="30">
      <c r="B75" s="399"/>
      <c r="C75" s="362" t="s">
        <v>1318</v>
      </c>
      <c r="D75" s="502"/>
      <c r="E75" s="502"/>
      <c r="F75" s="502"/>
      <c r="G75" s="502"/>
      <c r="H75" s="502"/>
      <c r="I75" s="502"/>
      <c r="J75" s="502"/>
      <c r="L75" s="46"/>
      <c r="M75" s="46"/>
      <c r="N75" s="46" t="s">
        <v>1319</v>
      </c>
      <c r="O75" s="46"/>
      <c r="Q75" s="313">
        <f>IF(D75="",1,"0")</f>
        <v>1</v>
      </c>
      <c r="R75" s="313" t="s">
        <v>311</v>
      </c>
      <c r="S75" s="313" t="s">
        <v>281</v>
      </c>
    </row>
    <row r="76" spans="2:19" ht="15.6" customHeight="1">
      <c r="B76" s="52"/>
      <c r="L76" s="467"/>
      <c r="M76" s="468"/>
      <c r="N76" s="468"/>
      <c r="O76" s="469"/>
      <c r="Q76" s="313"/>
      <c r="R76" s="313"/>
      <c r="S76" s="313"/>
    </row>
    <row r="77" spans="2:19" ht="15.6" customHeight="1">
      <c r="C77" s="534" t="s">
        <v>1320</v>
      </c>
      <c r="D77" s="534"/>
      <c r="E77" s="534"/>
      <c r="F77" s="534"/>
      <c r="G77" s="534"/>
      <c r="H77" s="534"/>
      <c r="I77" s="534"/>
      <c r="J77" s="534"/>
      <c r="L77" s="470"/>
      <c r="M77" s="471"/>
      <c r="N77" s="471"/>
      <c r="O77" s="472"/>
      <c r="Q77" s="313"/>
      <c r="R77" s="313"/>
      <c r="S77" s="313"/>
    </row>
    <row r="78" spans="2:19" ht="15.75">
      <c r="B78" s="399">
        <v>15</v>
      </c>
      <c r="C78" s="58" t="s">
        <v>696</v>
      </c>
      <c r="D78" s="16"/>
      <c r="E78" s="588"/>
      <c r="F78" s="589"/>
      <c r="G78" s="589"/>
      <c r="H78" s="589"/>
      <c r="I78" s="589"/>
      <c r="J78" s="590"/>
      <c r="L78" s="46"/>
      <c r="M78" s="61" t="b">
        <v>0</v>
      </c>
      <c r="N78" s="46" t="s">
        <v>1321</v>
      </c>
      <c r="O78" s="46"/>
      <c r="Q78" s="313">
        <f t="shared" ref="Q78:Q83" si="3">IF(M78=FALSE,1,0)</f>
        <v>1</v>
      </c>
      <c r="R78" s="313" t="s">
        <v>311</v>
      </c>
      <c r="S78" s="313" t="s">
        <v>287</v>
      </c>
    </row>
    <row r="79" spans="2:19" ht="15.75">
      <c r="B79" s="399"/>
      <c r="C79" s="58" t="s">
        <v>708</v>
      </c>
      <c r="D79" s="16"/>
      <c r="E79" s="591"/>
      <c r="F79" s="592"/>
      <c r="G79" s="592"/>
      <c r="H79" s="592"/>
      <c r="I79" s="592"/>
      <c r="J79" s="593"/>
      <c r="L79" s="46"/>
      <c r="M79" s="61" t="b">
        <v>0</v>
      </c>
      <c r="N79" s="46" t="s">
        <v>709</v>
      </c>
      <c r="O79" s="46"/>
      <c r="Q79" s="313">
        <f t="shared" si="3"/>
        <v>1</v>
      </c>
      <c r="R79" s="313" t="s">
        <v>311</v>
      </c>
      <c r="S79" s="313" t="s">
        <v>287</v>
      </c>
    </row>
    <row r="80" spans="2:19" ht="15.75">
      <c r="B80" s="399"/>
      <c r="C80" s="58" t="s">
        <v>692</v>
      </c>
      <c r="D80" s="16"/>
      <c r="E80" s="591"/>
      <c r="F80" s="592"/>
      <c r="G80" s="592"/>
      <c r="H80" s="592"/>
      <c r="I80" s="592"/>
      <c r="J80" s="593"/>
      <c r="L80" s="46"/>
      <c r="M80" s="61" t="b">
        <v>0</v>
      </c>
      <c r="N80" s="46" t="s">
        <v>1322</v>
      </c>
      <c r="O80" s="46"/>
      <c r="Q80" s="313">
        <f t="shared" si="3"/>
        <v>1</v>
      </c>
      <c r="R80" s="313" t="s">
        <v>311</v>
      </c>
      <c r="S80" s="313" t="s">
        <v>287</v>
      </c>
    </row>
    <row r="81" spans="2:19" ht="15.75">
      <c r="B81" s="399"/>
      <c r="C81" s="58" t="s">
        <v>706</v>
      </c>
      <c r="D81" s="16"/>
      <c r="E81" s="591"/>
      <c r="F81" s="592"/>
      <c r="G81" s="592"/>
      <c r="H81" s="592"/>
      <c r="I81" s="592"/>
      <c r="J81" s="593"/>
      <c r="L81" s="46"/>
      <c r="M81" s="61" t="b">
        <v>0</v>
      </c>
      <c r="N81" s="46" t="s">
        <v>707</v>
      </c>
      <c r="O81" s="46"/>
      <c r="Q81" s="313">
        <f t="shared" si="3"/>
        <v>1</v>
      </c>
      <c r="R81" s="313" t="s">
        <v>311</v>
      </c>
      <c r="S81" s="313" t="s">
        <v>287</v>
      </c>
    </row>
    <row r="82" spans="2:19" ht="15.75">
      <c r="B82" s="399"/>
      <c r="C82" s="58" t="s">
        <v>1323</v>
      </c>
      <c r="D82" s="16"/>
      <c r="E82" s="591"/>
      <c r="F82" s="592"/>
      <c r="G82" s="592"/>
      <c r="H82" s="592"/>
      <c r="I82" s="592"/>
      <c r="J82" s="593"/>
      <c r="L82" s="46"/>
      <c r="M82" s="61" t="b">
        <v>0</v>
      </c>
      <c r="N82" s="46" t="s">
        <v>745</v>
      </c>
      <c r="O82" s="46"/>
      <c r="Q82" s="313">
        <f t="shared" si="3"/>
        <v>1</v>
      </c>
      <c r="R82" s="313" t="s">
        <v>311</v>
      </c>
      <c r="S82" s="313" t="s">
        <v>287</v>
      </c>
    </row>
    <row r="83" spans="2:19" ht="15.75">
      <c r="B83" s="399"/>
      <c r="C83" s="58" t="s">
        <v>1324</v>
      </c>
      <c r="D83" s="16"/>
      <c r="E83" s="594"/>
      <c r="F83" s="595"/>
      <c r="G83" s="595"/>
      <c r="H83" s="595"/>
      <c r="I83" s="595"/>
      <c r="J83" s="596"/>
      <c r="L83" s="46"/>
      <c r="M83" s="61" t="b">
        <v>0</v>
      </c>
      <c r="N83" s="46" t="s">
        <v>1325</v>
      </c>
      <c r="O83" s="46"/>
      <c r="Q83" s="313">
        <f t="shared" si="3"/>
        <v>1</v>
      </c>
      <c r="R83" s="313" t="s">
        <v>311</v>
      </c>
      <c r="S83" s="313" t="s">
        <v>287</v>
      </c>
    </row>
    <row r="84" spans="2:19" ht="15.6" customHeight="1">
      <c r="B84" s="76"/>
      <c r="L84" s="467"/>
      <c r="M84" s="468"/>
      <c r="N84" s="468"/>
      <c r="O84" s="469"/>
      <c r="Q84" s="313"/>
      <c r="R84" s="313"/>
      <c r="S84" s="313"/>
    </row>
    <row r="85" spans="2:19" ht="15.6" customHeight="1">
      <c r="C85" s="534" t="s">
        <v>1326</v>
      </c>
      <c r="D85" s="534"/>
      <c r="E85" s="534"/>
      <c r="F85" s="534"/>
      <c r="G85" s="534"/>
      <c r="H85" s="534"/>
      <c r="I85" s="534"/>
      <c r="J85" s="534"/>
      <c r="L85" s="470"/>
      <c r="M85" s="471"/>
      <c r="N85" s="471"/>
      <c r="O85" s="472"/>
      <c r="Q85" s="313"/>
      <c r="R85" s="313"/>
      <c r="S85" s="313"/>
    </row>
    <row r="86" spans="2:19" ht="15.75">
      <c r="B86" s="399">
        <v>16</v>
      </c>
      <c r="C86" s="58" t="s">
        <v>1327</v>
      </c>
      <c r="D86" s="16"/>
      <c r="E86" s="486"/>
      <c r="F86" s="486"/>
      <c r="G86" s="486"/>
      <c r="H86" s="486"/>
      <c r="I86" s="486"/>
      <c r="J86" s="486"/>
      <c r="L86" s="46"/>
      <c r="M86" s="61" t="b">
        <v>0</v>
      </c>
      <c r="N86" s="46" t="s">
        <v>1328</v>
      </c>
      <c r="O86" s="46"/>
      <c r="Q86" s="313">
        <f t="shared" ref="Q86:Q89" si="4">IF(M86=FALSE,1,0)</f>
        <v>1</v>
      </c>
      <c r="R86" s="313" t="s">
        <v>311</v>
      </c>
      <c r="S86" s="313" t="s">
        <v>287</v>
      </c>
    </row>
    <row r="87" spans="2:19" ht="15.75">
      <c r="B87" s="399"/>
      <c r="C87" s="58" t="s">
        <v>1329</v>
      </c>
      <c r="D87" s="16"/>
      <c r="E87" s="486"/>
      <c r="F87" s="486"/>
      <c r="G87" s="486"/>
      <c r="H87" s="486"/>
      <c r="I87" s="486"/>
      <c r="J87" s="486"/>
      <c r="L87" s="46"/>
      <c r="M87" s="61" t="b">
        <v>0</v>
      </c>
      <c r="N87" s="46" t="s">
        <v>1330</v>
      </c>
      <c r="O87" s="46"/>
      <c r="Q87" s="313">
        <f t="shared" si="4"/>
        <v>1</v>
      </c>
      <c r="R87" s="313" t="s">
        <v>311</v>
      </c>
      <c r="S87" s="313" t="s">
        <v>287</v>
      </c>
    </row>
    <row r="88" spans="2:19" ht="30">
      <c r="B88" s="399"/>
      <c r="C88" s="58" t="s">
        <v>1331</v>
      </c>
      <c r="D88" s="16"/>
      <c r="E88" s="486"/>
      <c r="F88" s="486"/>
      <c r="G88" s="486"/>
      <c r="H88" s="486"/>
      <c r="I88" s="486"/>
      <c r="J88" s="486"/>
      <c r="L88" s="46"/>
      <c r="M88" s="61" t="b">
        <v>0</v>
      </c>
      <c r="N88" s="46" t="s">
        <v>1332</v>
      </c>
      <c r="O88" s="46"/>
      <c r="Q88" s="313">
        <f t="shared" si="4"/>
        <v>1</v>
      </c>
      <c r="R88" s="313" t="s">
        <v>311</v>
      </c>
      <c r="S88" s="313" t="s">
        <v>287</v>
      </c>
    </row>
    <row r="89" spans="2:19" ht="15.75">
      <c r="B89" s="399"/>
      <c r="C89" s="58" t="s">
        <v>1333</v>
      </c>
      <c r="D89" s="16"/>
      <c r="E89" s="486"/>
      <c r="F89" s="486"/>
      <c r="G89" s="486"/>
      <c r="H89" s="486"/>
      <c r="I89" s="486"/>
      <c r="J89" s="486"/>
      <c r="L89" s="46"/>
      <c r="M89" s="61" t="b">
        <v>0</v>
      </c>
      <c r="N89" s="46" t="s">
        <v>1334</v>
      </c>
      <c r="O89" s="46"/>
      <c r="Q89" s="313">
        <f t="shared" si="4"/>
        <v>1</v>
      </c>
      <c r="R89" s="313" t="s">
        <v>311</v>
      </c>
      <c r="S89" s="313" t="s">
        <v>287</v>
      </c>
    </row>
    <row r="90" spans="2:19" ht="30">
      <c r="B90" s="399"/>
      <c r="C90" s="58" t="s">
        <v>1335</v>
      </c>
      <c r="D90" s="16"/>
      <c r="E90" s="486"/>
      <c r="F90" s="486"/>
      <c r="G90" s="486"/>
      <c r="H90" s="486"/>
      <c r="I90" s="486"/>
      <c r="J90" s="486"/>
      <c r="L90" s="46"/>
      <c r="M90" s="61" t="b">
        <v>0</v>
      </c>
      <c r="N90" s="46" t="s">
        <v>1336</v>
      </c>
      <c r="O90" s="46"/>
      <c r="Q90" s="313">
        <f>IF(M90=FALSE,1,0)</f>
        <v>1</v>
      </c>
      <c r="R90" s="313" t="s">
        <v>311</v>
      </c>
      <c r="S90" s="313" t="s">
        <v>287</v>
      </c>
    </row>
    <row r="91" spans="2:19" ht="15.6" customHeight="1">
      <c r="B91" s="52"/>
      <c r="L91" s="610"/>
      <c r="M91" s="610"/>
      <c r="N91" s="610"/>
      <c r="O91" s="610"/>
      <c r="Q91" s="313"/>
      <c r="R91" s="313"/>
      <c r="S91" s="313"/>
    </row>
    <row r="92" spans="2:19" ht="15.6" customHeight="1">
      <c r="B92" s="52"/>
      <c r="C92" s="578" t="s">
        <v>313</v>
      </c>
      <c r="D92" s="579"/>
      <c r="E92" s="579"/>
      <c r="F92" s="579"/>
      <c r="G92" s="579"/>
      <c r="H92" s="579"/>
      <c r="I92" s="579"/>
      <c r="J92" s="580"/>
      <c r="K92" s="90"/>
      <c r="L92" s="610"/>
      <c r="M92" s="610"/>
      <c r="N92" s="610"/>
      <c r="O92" s="610"/>
      <c r="Q92" s="313"/>
      <c r="R92" s="313"/>
      <c r="S92" s="313"/>
    </row>
    <row r="93" spans="2:19" ht="176.45" customHeight="1">
      <c r="B93" s="313">
        <v>17</v>
      </c>
      <c r="C93" s="358" t="s">
        <v>422</v>
      </c>
      <c r="D93" s="505"/>
      <c r="E93" s="505"/>
      <c r="F93" s="505"/>
      <c r="G93" s="505"/>
      <c r="H93" s="505"/>
      <c r="I93" s="505"/>
      <c r="J93" s="505"/>
      <c r="K93" s="130"/>
      <c r="L93" s="46"/>
      <c r="M93" s="46"/>
      <c r="N93" s="46" t="s">
        <v>561</v>
      </c>
      <c r="O93" s="46"/>
      <c r="Q93" s="313">
        <f>IF(D93="",1,"0")</f>
        <v>1</v>
      </c>
      <c r="R93" s="313" t="s">
        <v>311</v>
      </c>
      <c r="S93" s="313" t="s">
        <v>281</v>
      </c>
    </row>
    <row r="95" spans="2:19" ht="18.75">
      <c r="B95" s="403" t="s">
        <v>151</v>
      </c>
      <c r="C95" s="403"/>
      <c r="D95" s="403"/>
      <c r="E95" s="403"/>
      <c r="F95" s="403"/>
      <c r="G95" s="403"/>
      <c r="H95" s="403"/>
      <c r="I95" s="403"/>
      <c r="J95" s="403"/>
      <c r="K95" s="71"/>
    </row>
    <row r="96" spans="2:19" ht="18.75">
      <c r="B96" s="403"/>
      <c r="C96" s="403"/>
      <c r="D96" s="403"/>
      <c r="E96" s="403"/>
      <c r="F96" s="403"/>
      <c r="G96" s="403"/>
      <c r="H96" s="403"/>
      <c r="I96" s="403"/>
      <c r="J96" s="403"/>
      <c r="K96" s="71"/>
    </row>
    <row r="98" spans="14:19">
      <c r="N98" t="s">
        <v>270</v>
      </c>
      <c r="O98" s="176">
        <f>SUM(Q53:Q58,Q49:Q50,Q6:Q7)</f>
        <v>10</v>
      </c>
      <c r="Q98" s="194" t="s">
        <v>316</v>
      </c>
      <c r="R98" t="s">
        <v>317</v>
      </c>
      <c r="S98"/>
    </row>
    <row r="99" spans="14:19">
      <c r="N99" s="186" t="s">
        <v>271</v>
      </c>
      <c r="O99" s="176">
        <f>SUM(Q73,Q70,Q67,Q65,Q63,Q61,Q59,Q38)</f>
        <v>8</v>
      </c>
      <c r="Q99" s="195" t="s">
        <v>311</v>
      </c>
      <c r="R99">
        <v>29</v>
      </c>
      <c r="S99"/>
    </row>
    <row r="100" spans="14:19">
      <c r="O100" s="176">
        <f>SUM(O98:O99)</f>
        <v>18</v>
      </c>
      <c r="Q100" s="163" t="s">
        <v>287</v>
      </c>
      <c r="R100">
        <v>11</v>
      </c>
      <c r="S100"/>
    </row>
    <row r="101" spans="14:19">
      <c r="O101" s="193"/>
      <c r="Q101" s="163" t="s">
        <v>281</v>
      </c>
      <c r="R101">
        <v>18</v>
      </c>
      <c r="S101"/>
    </row>
    <row r="102" spans="14:19">
      <c r="N102" t="s">
        <v>273</v>
      </c>
      <c r="O102" s="193">
        <f>SUM(Q93,Q74:Q75,Q71:Q72,Q68,Q66,Q64,Q62,Q60,Q45,Q43,Q39)</f>
        <v>13</v>
      </c>
      <c r="Q102" s="195" t="s">
        <v>280</v>
      </c>
      <c r="R102">
        <v>31</v>
      </c>
      <c r="S102"/>
    </row>
    <row r="103" spans="14:19">
      <c r="N103" t="s">
        <v>495</v>
      </c>
      <c r="O103" s="193">
        <f>SUM(Q86:Q90,Q78:Q83)</f>
        <v>11</v>
      </c>
      <c r="Q103" s="163" t="s">
        <v>287</v>
      </c>
      <c r="R103">
        <v>21</v>
      </c>
      <c r="S103"/>
    </row>
    <row r="104" spans="14:19">
      <c r="O104" s="176">
        <f>SUM(O102:O103)</f>
        <v>24</v>
      </c>
      <c r="Q104" s="163" t="s">
        <v>281</v>
      </c>
      <c r="R104">
        <v>10</v>
      </c>
      <c r="S104"/>
    </row>
    <row r="105" spans="14:19">
      <c r="Q105" s="195" t="s">
        <v>318</v>
      </c>
      <c r="R105"/>
      <c r="S105"/>
    </row>
    <row r="106" spans="14:19">
      <c r="Q106" s="163" t="s">
        <v>318</v>
      </c>
      <c r="R106"/>
      <c r="S106"/>
    </row>
    <row r="107" spans="14:19">
      <c r="Q107" s="195" t="s">
        <v>319</v>
      </c>
      <c r="R107">
        <v>60</v>
      </c>
      <c r="S107"/>
    </row>
    <row r="108" spans="14:19">
      <c r="Q108"/>
      <c r="R108"/>
      <c r="S108"/>
    </row>
    <row r="109" spans="14:19">
      <c r="Q109"/>
      <c r="R109"/>
      <c r="S109"/>
    </row>
    <row r="110" spans="14:19">
      <c r="Q110"/>
      <c r="R110"/>
      <c r="S110"/>
    </row>
    <row r="111" spans="14:19">
      <c r="Q111"/>
      <c r="R111"/>
      <c r="S111"/>
    </row>
    <row r="112" spans="14:19">
      <c r="Q112"/>
      <c r="R112"/>
      <c r="S112"/>
    </row>
    <row r="113" spans="17:19">
      <c r="Q113"/>
      <c r="R113"/>
      <c r="S113"/>
    </row>
    <row r="114" spans="17:19">
      <c r="Q114"/>
      <c r="R114"/>
      <c r="S114"/>
    </row>
    <row r="115" spans="17:19">
      <c r="Q115"/>
      <c r="R115"/>
      <c r="S115"/>
    </row>
  </sheetData>
  <sheetProtection algorithmName="SHA-512" hashValue="xQa034oQGceQf+WdD4fZDpKUijJEOJPtR1OYm1xbLHINCUgGWIPUMI704dFuijFNgQcWLKd3IfXVGCGAxLq4/A==" saltValue="G3PeKK6oNa55SYIeK2imgA==" spinCount="100000" sheet="1" selectLockedCells="1"/>
  <mergeCells count="138">
    <mergeCell ref="E31:F31"/>
    <mergeCell ref="E32:F32"/>
    <mergeCell ref="E33:F33"/>
    <mergeCell ref="E34:F34"/>
    <mergeCell ref="E35:F35"/>
    <mergeCell ref="D49:E49"/>
    <mergeCell ref="D50:E50"/>
    <mergeCell ref="D75:J75"/>
    <mergeCell ref="F59:J59"/>
    <mergeCell ref="F61:J61"/>
    <mergeCell ref="H31:J31"/>
    <mergeCell ref="H32:J32"/>
    <mergeCell ref="H33:J33"/>
    <mergeCell ref="H34:J34"/>
    <mergeCell ref="L76:O77"/>
    <mergeCell ref="L84:O85"/>
    <mergeCell ref="L47:O48"/>
    <mergeCell ref="L91:O92"/>
    <mergeCell ref="F49:J50"/>
    <mergeCell ref="E78:J83"/>
    <mergeCell ref="C92:J92"/>
    <mergeCell ref="D71:J71"/>
    <mergeCell ref="D72:J72"/>
    <mergeCell ref="F63:J63"/>
    <mergeCell ref="D67:E67"/>
    <mergeCell ref="D70:E70"/>
    <mergeCell ref="D73:E73"/>
    <mergeCell ref="D62:J62"/>
    <mergeCell ref="F65:J65"/>
    <mergeCell ref="F67:J67"/>
    <mergeCell ref="F68:J68"/>
    <mergeCell ref="F70:J70"/>
    <mergeCell ref="D69:E69"/>
    <mergeCell ref="C77:J77"/>
    <mergeCell ref="C48:J48"/>
    <mergeCell ref="D51:E52"/>
    <mergeCell ref="E86:J90"/>
    <mergeCell ref="C85:J85"/>
    <mergeCell ref="B78:B83"/>
    <mergeCell ref="D53:E53"/>
    <mergeCell ref="D54:E54"/>
    <mergeCell ref="D55:E55"/>
    <mergeCell ref="D56:E56"/>
    <mergeCell ref="D57:E57"/>
    <mergeCell ref="D58:E58"/>
    <mergeCell ref="D74:J74"/>
    <mergeCell ref="D68:E68"/>
    <mergeCell ref="D64:J64"/>
    <mergeCell ref="D66:J66"/>
    <mergeCell ref="B67:B69"/>
    <mergeCell ref="B59:B62"/>
    <mergeCell ref="B63:B66"/>
    <mergeCell ref="B70:B72"/>
    <mergeCell ref="B73:B75"/>
    <mergeCell ref="F69:J69"/>
    <mergeCell ref="D93:J93"/>
    <mergeCell ref="B95:J96"/>
    <mergeCell ref="C2:J3"/>
    <mergeCell ref="B51:B58"/>
    <mergeCell ref="D59:E59"/>
    <mergeCell ref="D60:J60"/>
    <mergeCell ref="D61:E61"/>
    <mergeCell ref="D63:E63"/>
    <mergeCell ref="D65:E65"/>
    <mergeCell ref="F73:J73"/>
    <mergeCell ref="C9:J9"/>
    <mergeCell ref="D6:F6"/>
    <mergeCell ref="G6:J6"/>
    <mergeCell ref="D7:J7"/>
    <mergeCell ref="H13:J13"/>
    <mergeCell ref="H14:J14"/>
    <mergeCell ref="H15:J15"/>
    <mergeCell ref="H16:J16"/>
    <mergeCell ref="H17:J17"/>
    <mergeCell ref="H18:J18"/>
    <mergeCell ref="H19:J19"/>
    <mergeCell ref="H20:J20"/>
    <mergeCell ref="H21:J21"/>
    <mergeCell ref="B86:B90"/>
    <mergeCell ref="F51:F52"/>
    <mergeCell ref="G51:G52"/>
    <mergeCell ref="H51:H52"/>
    <mergeCell ref="I51:I52"/>
    <mergeCell ref="J51:J52"/>
    <mergeCell ref="L8:O9"/>
    <mergeCell ref="L5:O5"/>
    <mergeCell ref="E10:F10"/>
    <mergeCell ref="E11:F11"/>
    <mergeCell ref="E12:F12"/>
    <mergeCell ref="E13:F13"/>
    <mergeCell ref="E14:F14"/>
    <mergeCell ref="E15:F15"/>
    <mergeCell ref="E16:F16"/>
    <mergeCell ref="E17:F17"/>
    <mergeCell ref="E18:F18"/>
    <mergeCell ref="E19:F19"/>
    <mergeCell ref="H10:J10"/>
    <mergeCell ref="H11:J11"/>
    <mergeCell ref="H12:J12"/>
    <mergeCell ref="E25:F25"/>
    <mergeCell ref="E26:F26"/>
    <mergeCell ref="E27:F27"/>
    <mergeCell ref="E28:F28"/>
    <mergeCell ref="H26:J26"/>
    <mergeCell ref="H27:J27"/>
    <mergeCell ref="H28:J28"/>
    <mergeCell ref="H29:J29"/>
    <mergeCell ref="H30:J30"/>
    <mergeCell ref="C1:J1"/>
    <mergeCell ref="N4:O4"/>
    <mergeCell ref="C5:J5"/>
    <mergeCell ref="L2:S3"/>
    <mergeCell ref="E29:F29"/>
    <mergeCell ref="E30:F30"/>
    <mergeCell ref="H35:J35"/>
    <mergeCell ref="D40:J40"/>
    <mergeCell ref="D44:J44"/>
    <mergeCell ref="B38:B39"/>
    <mergeCell ref="B40:B41"/>
    <mergeCell ref="B42:B46"/>
    <mergeCell ref="C37:J37"/>
    <mergeCell ref="E38:J38"/>
    <mergeCell ref="D39:J39"/>
    <mergeCell ref="E42:J42"/>
    <mergeCell ref="D41:J41"/>
    <mergeCell ref="D43:J43"/>
    <mergeCell ref="D45:J45"/>
    <mergeCell ref="D46:J46"/>
    <mergeCell ref="B10:B35"/>
    <mergeCell ref="E20:F20"/>
    <mergeCell ref="E21:F21"/>
    <mergeCell ref="E22:F22"/>
    <mergeCell ref="E23:F23"/>
    <mergeCell ref="E24:F24"/>
    <mergeCell ref="H22:J22"/>
    <mergeCell ref="H23:J23"/>
    <mergeCell ref="H24:J24"/>
    <mergeCell ref="H25:J25"/>
  </mergeCells>
  <dataValidations count="1">
    <dataValidation allowBlank="1" showErrorMessage="1" prompt="If the policies are not available on the web, provide a copy of the relevant pages of the policies as an attachment in the Documents tab of the eTIP project application and indicate here that they are attached." sqref="D39" xr:uid="{00000000-0002-0000-0D00-000001000000}"/>
  </dataValidations>
  <hyperlinks>
    <hyperlink ref="C41" r:id="rId2" xr:uid="{FA642C7D-EB4D-4D46-811F-B576BF4ABDE3}"/>
  </hyperlinks>
  <pageMargins left="0.25" right="0.25" top="0.75" bottom="0.75" header="0.3" footer="0.3"/>
  <pageSetup scale="86" fitToHeight="0" orientation="landscape" r:id="rId3"/>
  <headerFooter>
    <oddFooter>&amp;LProject Application Workbook for CMAQ/CRP, TAP-L and STP Shared Fund Applications&amp;R&amp;A - Page &amp;P of &amp;N</oddFooter>
  </headerFooter>
  <rowBreaks count="2" manualBreakCount="2">
    <brk id="36" max="9" man="1"/>
    <brk id="50" max="9" man="1"/>
  </rowBreaks>
  <drawing r:id="rId4"/>
  <legacyDrawing r:id="rId5"/>
  <mc:AlternateContent xmlns:mc="http://schemas.openxmlformats.org/markup-compatibility/2006">
    <mc:Choice Requires="x14">
      <controls>
        <mc:AlternateContent xmlns:mc="http://schemas.openxmlformats.org/markup-compatibility/2006">
          <mc:Choice Requires="x14">
            <control shapeId="30745" r:id="rId6" name="Check Box 25">
              <controlPr defaultSize="0" autoFill="0" autoLine="0" autoPict="0">
                <anchor moveWithCells="1">
                  <from>
                    <xdr:col>3</xdr:col>
                    <xdr:colOff>257175</xdr:colOff>
                    <xdr:row>76</xdr:row>
                    <xdr:rowOff>180975</xdr:rowOff>
                  </from>
                  <to>
                    <xdr:col>3</xdr:col>
                    <xdr:colOff>447675</xdr:colOff>
                    <xdr:row>78</xdr:row>
                    <xdr:rowOff>0</xdr:rowOff>
                  </to>
                </anchor>
              </controlPr>
            </control>
          </mc:Choice>
        </mc:AlternateContent>
        <mc:AlternateContent xmlns:mc="http://schemas.openxmlformats.org/markup-compatibility/2006">
          <mc:Choice Requires="x14">
            <control shapeId="30746" r:id="rId7" name="Check Box 26">
              <controlPr defaultSize="0" autoFill="0" autoLine="0" autoPict="0">
                <anchor moveWithCells="1">
                  <from>
                    <xdr:col>3</xdr:col>
                    <xdr:colOff>266700</xdr:colOff>
                    <xdr:row>77</xdr:row>
                    <xdr:rowOff>190500</xdr:rowOff>
                  </from>
                  <to>
                    <xdr:col>3</xdr:col>
                    <xdr:colOff>457200</xdr:colOff>
                    <xdr:row>79</xdr:row>
                    <xdr:rowOff>0</xdr:rowOff>
                  </to>
                </anchor>
              </controlPr>
            </control>
          </mc:Choice>
        </mc:AlternateContent>
        <mc:AlternateContent xmlns:mc="http://schemas.openxmlformats.org/markup-compatibility/2006">
          <mc:Choice Requires="x14">
            <control shapeId="30747" r:id="rId8" name="Check Box 27">
              <controlPr defaultSize="0" autoFill="0" autoLine="0" autoPict="0">
                <anchor moveWithCells="1">
                  <from>
                    <xdr:col>3</xdr:col>
                    <xdr:colOff>266700</xdr:colOff>
                    <xdr:row>79</xdr:row>
                    <xdr:rowOff>180975</xdr:rowOff>
                  </from>
                  <to>
                    <xdr:col>3</xdr:col>
                    <xdr:colOff>485775</xdr:colOff>
                    <xdr:row>81</xdr:row>
                    <xdr:rowOff>9525</xdr:rowOff>
                  </to>
                </anchor>
              </controlPr>
            </control>
          </mc:Choice>
        </mc:AlternateContent>
        <mc:AlternateContent xmlns:mc="http://schemas.openxmlformats.org/markup-compatibility/2006">
          <mc:Choice Requires="x14">
            <control shapeId="30748" r:id="rId9" name="Check Box 28">
              <controlPr defaultSize="0" autoFill="0" autoLine="0" autoPict="0">
                <anchor moveWithCells="1">
                  <from>
                    <xdr:col>3</xdr:col>
                    <xdr:colOff>266700</xdr:colOff>
                    <xdr:row>78</xdr:row>
                    <xdr:rowOff>180975</xdr:rowOff>
                  </from>
                  <to>
                    <xdr:col>3</xdr:col>
                    <xdr:colOff>457200</xdr:colOff>
                    <xdr:row>80</xdr:row>
                    <xdr:rowOff>0</xdr:rowOff>
                  </to>
                </anchor>
              </controlPr>
            </control>
          </mc:Choice>
        </mc:AlternateContent>
        <mc:AlternateContent xmlns:mc="http://schemas.openxmlformats.org/markup-compatibility/2006">
          <mc:Choice Requires="x14">
            <control shapeId="30749" r:id="rId10" name="Check Box 29">
              <controlPr defaultSize="0" autoFill="0" autoLine="0" autoPict="0">
                <anchor moveWithCells="1">
                  <from>
                    <xdr:col>3</xdr:col>
                    <xdr:colOff>266700</xdr:colOff>
                    <xdr:row>81</xdr:row>
                    <xdr:rowOff>9525</xdr:rowOff>
                  </from>
                  <to>
                    <xdr:col>3</xdr:col>
                    <xdr:colOff>504825</xdr:colOff>
                    <xdr:row>81</xdr:row>
                    <xdr:rowOff>180975</xdr:rowOff>
                  </to>
                </anchor>
              </controlPr>
            </control>
          </mc:Choice>
        </mc:AlternateContent>
        <mc:AlternateContent xmlns:mc="http://schemas.openxmlformats.org/markup-compatibility/2006">
          <mc:Choice Requires="x14">
            <control shapeId="30750" r:id="rId11" name="Check Box 30">
              <controlPr defaultSize="0" autoFill="0" autoLine="0" autoPict="0">
                <anchor moveWithCells="1">
                  <from>
                    <xdr:col>3</xdr:col>
                    <xdr:colOff>266700</xdr:colOff>
                    <xdr:row>82</xdr:row>
                    <xdr:rowOff>0</xdr:rowOff>
                  </from>
                  <to>
                    <xdr:col>3</xdr:col>
                    <xdr:colOff>495300</xdr:colOff>
                    <xdr:row>83</xdr:row>
                    <xdr:rowOff>28575</xdr:rowOff>
                  </to>
                </anchor>
              </controlPr>
            </control>
          </mc:Choice>
        </mc:AlternateContent>
        <mc:AlternateContent xmlns:mc="http://schemas.openxmlformats.org/markup-compatibility/2006">
          <mc:Choice Requires="x14">
            <control shapeId="30777" r:id="rId12" name="Check Box 57">
              <controlPr defaultSize="0" autoFill="0" autoLine="0" autoPict="0">
                <anchor moveWithCells="1">
                  <from>
                    <xdr:col>3</xdr:col>
                    <xdr:colOff>276225</xdr:colOff>
                    <xdr:row>85</xdr:row>
                    <xdr:rowOff>0</xdr:rowOff>
                  </from>
                  <to>
                    <xdr:col>3</xdr:col>
                    <xdr:colOff>457200</xdr:colOff>
                    <xdr:row>86</xdr:row>
                    <xdr:rowOff>0</xdr:rowOff>
                  </to>
                </anchor>
              </controlPr>
            </control>
          </mc:Choice>
        </mc:AlternateContent>
        <mc:AlternateContent xmlns:mc="http://schemas.openxmlformats.org/markup-compatibility/2006">
          <mc:Choice Requires="x14">
            <control shapeId="30778" r:id="rId13" name="Check Box 58">
              <controlPr defaultSize="0" autoFill="0" autoLine="0" autoPict="0">
                <anchor moveWithCells="1">
                  <from>
                    <xdr:col>3</xdr:col>
                    <xdr:colOff>266700</xdr:colOff>
                    <xdr:row>86</xdr:row>
                    <xdr:rowOff>9525</xdr:rowOff>
                  </from>
                  <to>
                    <xdr:col>3</xdr:col>
                    <xdr:colOff>485775</xdr:colOff>
                    <xdr:row>87</xdr:row>
                    <xdr:rowOff>28575</xdr:rowOff>
                  </to>
                </anchor>
              </controlPr>
            </control>
          </mc:Choice>
        </mc:AlternateContent>
        <mc:AlternateContent xmlns:mc="http://schemas.openxmlformats.org/markup-compatibility/2006">
          <mc:Choice Requires="x14">
            <control shapeId="30779" r:id="rId14" name="Check Box 59">
              <controlPr defaultSize="0" autoFill="0" autoLine="0" autoPict="0">
                <anchor moveWithCells="1">
                  <from>
                    <xdr:col>3</xdr:col>
                    <xdr:colOff>276225</xdr:colOff>
                    <xdr:row>88</xdr:row>
                    <xdr:rowOff>9525</xdr:rowOff>
                  </from>
                  <to>
                    <xdr:col>3</xdr:col>
                    <xdr:colOff>466725</xdr:colOff>
                    <xdr:row>89</xdr:row>
                    <xdr:rowOff>9525</xdr:rowOff>
                  </to>
                </anchor>
              </controlPr>
            </control>
          </mc:Choice>
        </mc:AlternateContent>
        <mc:AlternateContent xmlns:mc="http://schemas.openxmlformats.org/markup-compatibility/2006">
          <mc:Choice Requires="x14">
            <control shapeId="30780" r:id="rId15" name="Check Box 60">
              <controlPr defaultSize="0" autoFill="0" autoLine="0" autoPict="0">
                <anchor moveWithCells="1">
                  <from>
                    <xdr:col>3</xdr:col>
                    <xdr:colOff>266700</xdr:colOff>
                    <xdr:row>87</xdr:row>
                    <xdr:rowOff>9525</xdr:rowOff>
                  </from>
                  <to>
                    <xdr:col>3</xdr:col>
                    <xdr:colOff>428625</xdr:colOff>
                    <xdr:row>88</xdr:row>
                    <xdr:rowOff>28575</xdr:rowOff>
                  </to>
                </anchor>
              </controlPr>
            </control>
          </mc:Choice>
        </mc:AlternateContent>
        <mc:AlternateContent xmlns:mc="http://schemas.openxmlformats.org/markup-compatibility/2006">
          <mc:Choice Requires="x14">
            <control shapeId="30781" r:id="rId16" name="Check Box 61">
              <controlPr defaultSize="0" autoFill="0" autoLine="0" autoPict="0">
                <anchor moveWithCells="1">
                  <from>
                    <xdr:col>3</xdr:col>
                    <xdr:colOff>276225</xdr:colOff>
                    <xdr:row>89</xdr:row>
                    <xdr:rowOff>28575</xdr:rowOff>
                  </from>
                  <to>
                    <xdr:col>3</xdr:col>
                    <xdr:colOff>447675</xdr:colOff>
                    <xdr:row>90</xdr:row>
                    <xdr:rowOff>0</xdr:rowOff>
                  </to>
                </anchor>
              </controlPr>
            </control>
          </mc:Choice>
        </mc:AlternateContent>
        <mc:AlternateContent xmlns:mc="http://schemas.openxmlformats.org/markup-compatibility/2006">
          <mc:Choice Requires="x14">
            <control shapeId="30782" r:id="rId17" name="Check Box 62">
              <controlPr defaultSize="0" autoFill="0" autoLine="0" autoPict="0">
                <anchor moveWithCells="1">
                  <from>
                    <xdr:col>2</xdr:col>
                    <xdr:colOff>3257550</xdr:colOff>
                    <xdr:row>50</xdr:row>
                    <xdr:rowOff>447675</xdr:rowOff>
                  </from>
                  <to>
                    <xdr:col>2</xdr:col>
                    <xdr:colOff>3571875</xdr:colOff>
                    <xdr:row>52</xdr:row>
                    <xdr:rowOff>114300</xdr:rowOff>
                  </to>
                </anchor>
              </controlPr>
            </control>
          </mc:Choice>
        </mc:AlternateContent>
        <mc:AlternateContent xmlns:mc="http://schemas.openxmlformats.org/markup-compatibility/2006">
          <mc:Choice Requires="x14">
            <control shapeId="30809" r:id="rId18" name="Check Box 89">
              <controlPr defaultSize="0" autoFill="0" autoLine="0" autoPict="0">
                <anchor moveWithCells="1">
                  <from>
                    <xdr:col>3</xdr:col>
                    <xdr:colOff>228600</xdr:colOff>
                    <xdr:row>10</xdr:row>
                    <xdr:rowOff>0</xdr:rowOff>
                  </from>
                  <to>
                    <xdr:col>3</xdr:col>
                    <xdr:colOff>542925</xdr:colOff>
                    <xdr:row>10</xdr:row>
                    <xdr:rowOff>209550</xdr:rowOff>
                  </to>
                </anchor>
              </controlPr>
            </control>
          </mc:Choice>
        </mc:AlternateContent>
        <mc:AlternateContent xmlns:mc="http://schemas.openxmlformats.org/markup-compatibility/2006">
          <mc:Choice Requires="x14">
            <control shapeId="30810" r:id="rId19" name="Check Box 90">
              <controlPr defaultSize="0" autoFill="0" autoLine="0" autoPict="0">
                <anchor moveWithCells="1">
                  <from>
                    <xdr:col>3</xdr:col>
                    <xdr:colOff>228600</xdr:colOff>
                    <xdr:row>11</xdr:row>
                    <xdr:rowOff>0</xdr:rowOff>
                  </from>
                  <to>
                    <xdr:col>3</xdr:col>
                    <xdr:colOff>542925</xdr:colOff>
                    <xdr:row>11</xdr:row>
                    <xdr:rowOff>209550</xdr:rowOff>
                  </to>
                </anchor>
              </controlPr>
            </control>
          </mc:Choice>
        </mc:AlternateContent>
        <mc:AlternateContent xmlns:mc="http://schemas.openxmlformats.org/markup-compatibility/2006">
          <mc:Choice Requires="x14">
            <control shapeId="30811" r:id="rId20" name="Check Box 91">
              <controlPr defaultSize="0" autoFill="0" autoLine="0" autoPict="0">
                <anchor moveWithCells="1">
                  <from>
                    <xdr:col>3</xdr:col>
                    <xdr:colOff>228600</xdr:colOff>
                    <xdr:row>12</xdr:row>
                    <xdr:rowOff>0</xdr:rowOff>
                  </from>
                  <to>
                    <xdr:col>3</xdr:col>
                    <xdr:colOff>542925</xdr:colOff>
                    <xdr:row>13</xdr:row>
                    <xdr:rowOff>9525</xdr:rowOff>
                  </to>
                </anchor>
              </controlPr>
            </control>
          </mc:Choice>
        </mc:AlternateContent>
        <mc:AlternateContent xmlns:mc="http://schemas.openxmlformats.org/markup-compatibility/2006">
          <mc:Choice Requires="x14">
            <control shapeId="30812" r:id="rId21" name="Check Box 92">
              <controlPr defaultSize="0" autoFill="0" autoLine="0" autoPict="0">
                <anchor moveWithCells="1">
                  <from>
                    <xdr:col>3</xdr:col>
                    <xdr:colOff>228600</xdr:colOff>
                    <xdr:row>13</xdr:row>
                    <xdr:rowOff>0</xdr:rowOff>
                  </from>
                  <to>
                    <xdr:col>3</xdr:col>
                    <xdr:colOff>542925</xdr:colOff>
                    <xdr:row>14</xdr:row>
                    <xdr:rowOff>9525</xdr:rowOff>
                  </to>
                </anchor>
              </controlPr>
            </control>
          </mc:Choice>
        </mc:AlternateContent>
        <mc:AlternateContent xmlns:mc="http://schemas.openxmlformats.org/markup-compatibility/2006">
          <mc:Choice Requires="x14">
            <control shapeId="30813" r:id="rId22" name="Check Box 93">
              <controlPr defaultSize="0" autoFill="0" autoLine="0" autoPict="0">
                <anchor moveWithCells="1">
                  <from>
                    <xdr:col>3</xdr:col>
                    <xdr:colOff>228600</xdr:colOff>
                    <xdr:row>14</xdr:row>
                    <xdr:rowOff>0</xdr:rowOff>
                  </from>
                  <to>
                    <xdr:col>3</xdr:col>
                    <xdr:colOff>542925</xdr:colOff>
                    <xdr:row>15</xdr:row>
                    <xdr:rowOff>9525</xdr:rowOff>
                  </to>
                </anchor>
              </controlPr>
            </control>
          </mc:Choice>
        </mc:AlternateContent>
        <mc:AlternateContent xmlns:mc="http://schemas.openxmlformats.org/markup-compatibility/2006">
          <mc:Choice Requires="x14">
            <control shapeId="30814" r:id="rId23" name="Check Box 94">
              <controlPr defaultSize="0" autoFill="0" autoLine="0" autoPict="0">
                <anchor moveWithCells="1">
                  <from>
                    <xdr:col>3</xdr:col>
                    <xdr:colOff>228600</xdr:colOff>
                    <xdr:row>15</xdr:row>
                    <xdr:rowOff>0</xdr:rowOff>
                  </from>
                  <to>
                    <xdr:col>3</xdr:col>
                    <xdr:colOff>542925</xdr:colOff>
                    <xdr:row>15</xdr:row>
                    <xdr:rowOff>209550</xdr:rowOff>
                  </to>
                </anchor>
              </controlPr>
            </control>
          </mc:Choice>
        </mc:AlternateContent>
        <mc:AlternateContent xmlns:mc="http://schemas.openxmlformats.org/markup-compatibility/2006">
          <mc:Choice Requires="x14">
            <control shapeId="30815" r:id="rId24" name="Check Box 95">
              <controlPr defaultSize="0" autoFill="0" autoLine="0" autoPict="0">
                <anchor moveWithCells="1">
                  <from>
                    <xdr:col>3</xdr:col>
                    <xdr:colOff>228600</xdr:colOff>
                    <xdr:row>16</xdr:row>
                    <xdr:rowOff>0</xdr:rowOff>
                  </from>
                  <to>
                    <xdr:col>3</xdr:col>
                    <xdr:colOff>542925</xdr:colOff>
                    <xdr:row>17</xdr:row>
                    <xdr:rowOff>9525</xdr:rowOff>
                  </to>
                </anchor>
              </controlPr>
            </control>
          </mc:Choice>
        </mc:AlternateContent>
        <mc:AlternateContent xmlns:mc="http://schemas.openxmlformats.org/markup-compatibility/2006">
          <mc:Choice Requires="x14">
            <control shapeId="30816" r:id="rId25" name="Check Box 96">
              <controlPr defaultSize="0" autoFill="0" autoLine="0" autoPict="0">
                <anchor moveWithCells="1">
                  <from>
                    <xdr:col>3</xdr:col>
                    <xdr:colOff>228600</xdr:colOff>
                    <xdr:row>17</xdr:row>
                    <xdr:rowOff>0</xdr:rowOff>
                  </from>
                  <to>
                    <xdr:col>3</xdr:col>
                    <xdr:colOff>542925</xdr:colOff>
                    <xdr:row>18</xdr:row>
                    <xdr:rowOff>9525</xdr:rowOff>
                  </to>
                </anchor>
              </controlPr>
            </control>
          </mc:Choice>
        </mc:AlternateContent>
        <mc:AlternateContent xmlns:mc="http://schemas.openxmlformats.org/markup-compatibility/2006">
          <mc:Choice Requires="x14">
            <control shapeId="30817" r:id="rId26" name="Check Box 97">
              <controlPr defaultSize="0" autoFill="0" autoLine="0" autoPict="0">
                <anchor moveWithCells="1">
                  <from>
                    <xdr:col>3</xdr:col>
                    <xdr:colOff>228600</xdr:colOff>
                    <xdr:row>18</xdr:row>
                    <xdr:rowOff>0</xdr:rowOff>
                  </from>
                  <to>
                    <xdr:col>3</xdr:col>
                    <xdr:colOff>542925</xdr:colOff>
                    <xdr:row>19</xdr:row>
                    <xdr:rowOff>9525</xdr:rowOff>
                  </to>
                </anchor>
              </controlPr>
            </control>
          </mc:Choice>
        </mc:AlternateContent>
        <mc:AlternateContent xmlns:mc="http://schemas.openxmlformats.org/markup-compatibility/2006">
          <mc:Choice Requires="x14">
            <control shapeId="30818" r:id="rId27" name="Check Box 98">
              <controlPr defaultSize="0" autoFill="0" autoLine="0" autoPict="0">
                <anchor moveWithCells="1">
                  <from>
                    <xdr:col>3</xdr:col>
                    <xdr:colOff>228600</xdr:colOff>
                    <xdr:row>19</xdr:row>
                    <xdr:rowOff>0</xdr:rowOff>
                  </from>
                  <to>
                    <xdr:col>3</xdr:col>
                    <xdr:colOff>542925</xdr:colOff>
                    <xdr:row>20</xdr:row>
                    <xdr:rowOff>9525</xdr:rowOff>
                  </to>
                </anchor>
              </controlPr>
            </control>
          </mc:Choice>
        </mc:AlternateContent>
        <mc:AlternateContent xmlns:mc="http://schemas.openxmlformats.org/markup-compatibility/2006">
          <mc:Choice Requires="x14">
            <control shapeId="30819" r:id="rId28" name="Check Box 99">
              <controlPr defaultSize="0" autoFill="0" autoLine="0" autoPict="0">
                <anchor moveWithCells="1">
                  <from>
                    <xdr:col>3</xdr:col>
                    <xdr:colOff>228600</xdr:colOff>
                    <xdr:row>20</xdr:row>
                    <xdr:rowOff>0</xdr:rowOff>
                  </from>
                  <to>
                    <xdr:col>3</xdr:col>
                    <xdr:colOff>542925</xdr:colOff>
                    <xdr:row>21</xdr:row>
                    <xdr:rowOff>9525</xdr:rowOff>
                  </to>
                </anchor>
              </controlPr>
            </control>
          </mc:Choice>
        </mc:AlternateContent>
        <mc:AlternateContent xmlns:mc="http://schemas.openxmlformats.org/markup-compatibility/2006">
          <mc:Choice Requires="x14">
            <control shapeId="30820" r:id="rId29" name="Check Box 100">
              <controlPr defaultSize="0" autoFill="0" autoLine="0" autoPict="0">
                <anchor moveWithCells="1">
                  <from>
                    <xdr:col>3</xdr:col>
                    <xdr:colOff>228600</xdr:colOff>
                    <xdr:row>21</xdr:row>
                    <xdr:rowOff>0</xdr:rowOff>
                  </from>
                  <to>
                    <xdr:col>3</xdr:col>
                    <xdr:colOff>542925</xdr:colOff>
                    <xdr:row>21</xdr:row>
                    <xdr:rowOff>209550</xdr:rowOff>
                  </to>
                </anchor>
              </controlPr>
            </control>
          </mc:Choice>
        </mc:AlternateContent>
        <mc:AlternateContent xmlns:mc="http://schemas.openxmlformats.org/markup-compatibility/2006">
          <mc:Choice Requires="x14">
            <control shapeId="30821" r:id="rId30" name="Check Box 101">
              <controlPr defaultSize="0" autoFill="0" autoLine="0" autoPict="0">
                <anchor moveWithCells="1">
                  <from>
                    <xdr:col>3</xdr:col>
                    <xdr:colOff>228600</xdr:colOff>
                    <xdr:row>22</xdr:row>
                    <xdr:rowOff>0</xdr:rowOff>
                  </from>
                  <to>
                    <xdr:col>3</xdr:col>
                    <xdr:colOff>542925</xdr:colOff>
                    <xdr:row>22</xdr:row>
                    <xdr:rowOff>209550</xdr:rowOff>
                  </to>
                </anchor>
              </controlPr>
            </control>
          </mc:Choice>
        </mc:AlternateContent>
        <mc:AlternateContent xmlns:mc="http://schemas.openxmlformats.org/markup-compatibility/2006">
          <mc:Choice Requires="x14">
            <control shapeId="30822" r:id="rId31" name="Check Box 102">
              <controlPr defaultSize="0" autoFill="0" autoLine="0" autoPict="0">
                <anchor moveWithCells="1">
                  <from>
                    <xdr:col>3</xdr:col>
                    <xdr:colOff>228600</xdr:colOff>
                    <xdr:row>23</xdr:row>
                    <xdr:rowOff>0</xdr:rowOff>
                  </from>
                  <to>
                    <xdr:col>3</xdr:col>
                    <xdr:colOff>542925</xdr:colOff>
                    <xdr:row>23</xdr:row>
                    <xdr:rowOff>209550</xdr:rowOff>
                  </to>
                </anchor>
              </controlPr>
            </control>
          </mc:Choice>
        </mc:AlternateContent>
        <mc:AlternateContent xmlns:mc="http://schemas.openxmlformats.org/markup-compatibility/2006">
          <mc:Choice Requires="x14">
            <control shapeId="30823" r:id="rId32" name="Check Box 103">
              <controlPr defaultSize="0" autoFill="0" autoLine="0" autoPict="0">
                <anchor moveWithCells="1">
                  <from>
                    <xdr:col>3</xdr:col>
                    <xdr:colOff>228600</xdr:colOff>
                    <xdr:row>24</xdr:row>
                    <xdr:rowOff>0</xdr:rowOff>
                  </from>
                  <to>
                    <xdr:col>3</xdr:col>
                    <xdr:colOff>542925</xdr:colOff>
                    <xdr:row>24</xdr:row>
                    <xdr:rowOff>209550</xdr:rowOff>
                  </to>
                </anchor>
              </controlPr>
            </control>
          </mc:Choice>
        </mc:AlternateContent>
        <mc:AlternateContent xmlns:mc="http://schemas.openxmlformats.org/markup-compatibility/2006">
          <mc:Choice Requires="x14">
            <control shapeId="30824" r:id="rId33" name="Check Box 104">
              <controlPr defaultSize="0" autoFill="0" autoLine="0" autoPict="0">
                <anchor moveWithCells="1">
                  <from>
                    <xdr:col>3</xdr:col>
                    <xdr:colOff>228600</xdr:colOff>
                    <xdr:row>25</xdr:row>
                    <xdr:rowOff>0</xdr:rowOff>
                  </from>
                  <to>
                    <xdr:col>3</xdr:col>
                    <xdr:colOff>542925</xdr:colOff>
                    <xdr:row>26</xdr:row>
                    <xdr:rowOff>28575</xdr:rowOff>
                  </to>
                </anchor>
              </controlPr>
            </control>
          </mc:Choice>
        </mc:AlternateContent>
        <mc:AlternateContent xmlns:mc="http://schemas.openxmlformats.org/markup-compatibility/2006">
          <mc:Choice Requires="x14">
            <control shapeId="30825" r:id="rId34" name="Check Box 105">
              <controlPr defaultSize="0" autoFill="0" autoLine="0" autoPict="0">
                <anchor moveWithCells="1">
                  <from>
                    <xdr:col>3</xdr:col>
                    <xdr:colOff>228600</xdr:colOff>
                    <xdr:row>26</xdr:row>
                    <xdr:rowOff>0</xdr:rowOff>
                  </from>
                  <to>
                    <xdr:col>3</xdr:col>
                    <xdr:colOff>542925</xdr:colOff>
                    <xdr:row>27</xdr:row>
                    <xdr:rowOff>28575</xdr:rowOff>
                  </to>
                </anchor>
              </controlPr>
            </control>
          </mc:Choice>
        </mc:AlternateContent>
        <mc:AlternateContent xmlns:mc="http://schemas.openxmlformats.org/markup-compatibility/2006">
          <mc:Choice Requires="x14">
            <control shapeId="30826" r:id="rId35" name="Check Box 106">
              <controlPr defaultSize="0" autoFill="0" autoLine="0" autoPict="0">
                <anchor moveWithCells="1">
                  <from>
                    <xdr:col>3</xdr:col>
                    <xdr:colOff>228600</xdr:colOff>
                    <xdr:row>27</xdr:row>
                    <xdr:rowOff>0</xdr:rowOff>
                  </from>
                  <to>
                    <xdr:col>3</xdr:col>
                    <xdr:colOff>542925</xdr:colOff>
                    <xdr:row>28</xdr:row>
                    <xdr:rowOff>28575</xdr:rowOff>
                  </to>
                </anchor>
              </controlPr>
            </control>
          </mc:Choice>
        </mc:AlternateContent>
        <mc:AlternateContent xmlns:mc="http://schemas.openxmlformats.org/markup-compatibility/2006">
          <mc:Choice Requires="x14">
            <control shapeId="30827" r:id="rId36" name="Check Box 107">
              <controlPr defaultSize="0" autoFill="0" autoLine="0" autoPict="0">
                <anchor moveWithCells="1">
                  <from>
                    <xdr:col>3</xdr:col>
                    <xdr:colOff>228600</xdr:colOff>
                    <xdr:row>28</xdr:row>
                    <xdr:rowOff>0</xdr:rowOff>
                  </from>
                  <to>
                    <xdr:col>3</xdr:col>
                    <xdr:colOff>542925</xdr:colOff>
                    <xdr:row>28</xdr:row>
                    <xdr:rowOff>209550</xdr:rowOff>
                  </to>
                </anchor>
              </controlPr>
            </control>
          </mc:Choice>
        </mc:AlternateContent>
        <mc:AlternateContent xmlns:mc="http://schemas.openxmlformats.org/markup-compatibility/2006">
          <mc:Choice Requires="x14">
            <control shapeId="30828" r:id="rId37" name="Check Box 108">
              <controlPr defaultSize="0" autoFill="0" autoLine="0" autoPict="0">
                <anchor moveWithCells="1">
                  <from>
                    <xdr:col>3</xdr:col>
                    <xdr:colOff>228600</xdr:colOff>
                    <xdr:row>29</xdr:row>
                    <xdr:rowOff>0</xdr:rowOff>
                  </from>
                  <to>
                    <xdr:col>3</xdr:col>
                    <xdr:colOff>542925</xdr:colOff>
                    <xdr:row>30</xdr:row>
                    <xdr:rowOff>28575</xdr:rowOff>
                  </to>
                </anchor>
              </controlPr>
            </control>
          </mc:Choice>
        </mc:AlternateContent>
        <mc:AlternateContent xmlns:mc="http://schemas.openxmlformats.org/markup-compatibility/2006">
          <mc:Choice Requires="x14">
            <control shapeId="30829" r:id="rId38" name="Check Box 109">
              <controlPr defaultSize="0" autoFill="0" autoLine="0" autoPict="0">
                <anchor moveWithCells="1">
                  <from>
                    <xdr:col>3</xdr:col>
                    <xdr:colOff>228600</xdr:colOff>
                    <xdr:row>30</xdr:row>
                    <xdr:rowOff>0</xdr:rowOff>
                  </from>
                  <to>
                    <xdr:col>3</xdr:col>
                    <xdr:colOff>542925</xdr:colOff>
                    <xdr:row>31</xdr:row>
                    <xdr:rowOff>28575</xdr:rowOff>
                  </to>
                </anchor>
              </controlPr>
            </control>
          </mc:Choice>
        </mc:AlternateContent>
        <mc:AlternateContent xmlns:mc="http://schemas.openxmlformats.org/markup-compatibility/2006">
          <mc:Choice Requires="x14">
            <control shapeId="30830" r:id="rId39" name="Check Box 110">
              <controlPr defaultSize="0" autoFill="0" autoLine="0" autoPict="0">
                <anchor moveWithCells="1">
                  <from>
                    <xdr:col>3</xdr:col>
                    <xdr:colOff>228600</xdr:colOff>
                    <xdr:row>31</xdr:row>
                    <xdr:rowOff>0</xdr:rowOff>
                  </from>
                  <to>
                    <xdr:col>3</xdr:col>
                    <xdr:colOff>542925</xdr:colOff>
                    <xdr:row>31</xdr:row>
                    <xdr:rowOff>209550</xdr:rowOff>
                  </to>
                </anchor>
              </controlPr>
            </control>
          </mc:Choice>
        </mc:AlternateContent>
        <mc:AlternateContent xmlns:mc="http://schemas.openxmlformats.org/markup-compatibility/2006">
          <mc:Choice Requires="x14">
            <control shapeId="30831" r:id="rId40" name="Check Box 111">
              <controlPr defaultSize="0" autoFill="0" autoLine="0" autoPict="0">
                <anchor moveWithCells="1">
                  <from>
                    <xdr:col>3</xdr:col>
                    <xdr:colOff>228600</xdr:colOff>
                    <xdr:row>32</xdr:row>
                    <xdr:rowOff>0</xdr:rowOff>
                  </from>
                  <to>
                    <xdr:col>3</xdr:col>
                    <xdr:colOff>542925</xdr:colOff>
                    <xdr:row>33</xdr:row>
                    <xdr:rowOff>28575</xdr:rowOff>
                  </to>
                </anchor>
              </controlPr>
            </control>
          </mc:Choice>
        </mc:AlternateContent>
        <mc:AlternateContent xmlns:mc="http://schemas.openxmlformats.org/markup-compatibility/2006">
          <mc:Choice Requires="x14">
            <control shapeId="30832" r:id="rId41" name="Check Box 112">
              <controlPr defaultSize="0" autoFill="0" autoLine="0" autoPict="0">
                <anchor moveWithCells="1">
                  <from>
                    <xdr:col>3</xdr:col>
                    <xdr:colOff>228600</xdr:colOff>
                    <xdr:row>33</xdr:row>
                    <xdr:rowOff>0</xdr:rowOff>
                  </from>
                  <to>
                    <xdr:col>3</xdr:col>
                    <xdr:colOff>542925</xdr:colOff>
                    <xdr:row>33</xdr:row>
                    <xdr:rowOff>209550</xdr:rowOff>
                  </to>
                </anchor>
              </controlPr>
            </control>
          </mc:Choice>
        </mc:AlternateContent>
        <mc:AlternateContent xmlns:mc="http://schemas.openxmlformats.org/markup-compatibility/2006">
          <mc:Choice Requires="x14">
            <control shapeId="30833" r:id="rId42" name="Check Box 113">
              <controlPr defaultSize="0" autoFill="0" autoLine="0" autoPict="0">
                <anchor moveWithCells="1">
                  <from>
                    <xdr:col>3</xdr:col>
                    <xdr:colOff>228600</xdr:colOff>
                    <xdr:row>34</xdr:row>
                    <xdr:rowOff>0</xdr:rowOff>
                  </from>
                  <to>
                    <xdr:col>3</xdr:col>
                    <xdr:colOff>542925</xdr:colOff>
                    <xdr:row>35</xdr:row>
                    <xdr:rowOff>28575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D00-000004000000}">
          <x14:formula1>
            <xm:f>Dropdowns!$A$16:$A$18</xm:f>
          </x14:formula1>
          <xm:sqref>D42 D38 D59:E59 D61:E61 D63:E63 D65:E65 D67:E67 D69:E70 D73:E73</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9E8A60-5059-41E0-B63F-A35B295816F5}">
  <sheetPr>
    <tabColor rgb="FF92D050"/>
    <pageSetUpPr fitToPage="1"/>
  </sheetPr>
  <dimension ref="B1:R131"/>
  <sheetViews>
    <sheetView showGridLines="0" zoomScaleNormal="100" workbookViewId="0">
      <selection activeCell="C2" sqref="C2:G2"/>
    </sheetView>
  </sheetViews>
  <sheetFormatPr defaultColWidth="9.140625" defaultRowHeight="15"/>
  <cols>
    <col min="1" max="1" width="1.140625" style="214" customWidth="1"/>
    <col min="2" max="2" width="9.140625" style="214"/>
    <col min="3" max="3" width="58.5703125" style="214" customWidth="1"/>
    <col min="4" max="5" width="16" style="214" customWidth="1"/>
    <col min="6" max="7" width="29.42578125" style="214" customWidth="1"/>
    <col min="8" max="9" width="11.5703125" style="214" customWidth="1"/>
    <col min="10" max="10" width="11" style="214" customWidth="1"/>
    <col min="11" max="13" width="8.85546875" style="214"/>
    <col min="14" max="14" width="9.42578125" style="214" customWidth="1"/>
    <col min="15" max="16384" width="9.140625" style="214"/>
  </cols>
  <sheetData>
    <row r="1" spans="2:10" s="45" customFormat="1" ht="47.45" customHeight="1">
      <c r="B1" s="328"/>
      <c r="C1" s="63" t="s">
        <v>313</v>
      </c>
      <c r="D1" s="44"/>
    </row>
    <row r="2" spans="2:10" s="45" customFormat="1" ht="31.35" customHeight="1">
      <c r="B2" s="328"/>
      <c r="C2" s="402" t="s">
        <v>1337</v>
      </c>
      <c r="D2" s="402"/>
      <c r="E2" s="402"/>
      <c r="F2" s="402"/>
      <c r="G2" s="402"/>
    </row>
    <row r="3" spans="2:10" customFormat="1"/>
    <row r="4" spans="2:10" s="212" customFormat="1" ht="15" customHeight="1">
      <c r="C4" s="734" t="s">
        <v>1338</v>
      </c>
      <c r="D4" s="735"/>
      <c r="E4" s="735"/>
      <c r="F4" s="735"/>
      <c r="G4" s="736"/>
      <c r="H4" s="213" t="s">
        <v>1339</v>
      </c>
    </row>
    <row r="5" spans="2:10" ht="45">
      <c r="B5" s="737">
        <v>6</v>
      </c>
      <c r="C5" s="209" t="s">
        <v>1340</v>
      </c>
      <c r="D5" s="211" t="s">
        <v>1341</v>
      </c>
      <c r="E5" s="211" t="s">
        <v>1342</v>
      </c>
      <c r="F5" s="211" t="s">
        <v>1343</v>
      </c>
      <c r="G5" s="211" t="s">
        <v>1344</v>
      </c>
    </row>
    <row r="6" spans="2:10">
      <c r="B6" s="737"/>
      <c r="C6" s="68" t="s">
        <v>296</v>
      </c>
      <c r="D6" s="333"/>
      <c r="E6" s="336"/>
      <c r="F6" s="336"/>
      <c r="G6" s="336"/>
    </row>
    <row r="7" spans="2:10">
      <c r="B7" s="737"/>
      <c r="C7" s="68" t="s">
        <v>298</v>
      </c>
      <c r="D7" s="333"/>
      <c r="E7" s="336"/>
      <c r="F7" s="336"/>
      <c r="G7" s="336"/>
    </row>
    <row r="8" spans="2:10">
      <c r="B8" s="737"/>
      <c r="C8" s="68" t="s">
        <v>300</v>
      </c>
      <c r="D8" s="333"/>
      <c r="E8" s="336"/>
      <c r="F8" s="336"/>
      <c r="G8" s="336"/>
    </row>
    <row r="9" spans="2:10">
      <c r="B9" s="737"/>
      <c r="C9" s="68" t="s">
        <v>302</v>
      </c>
      <c r="D9" s="333"/>
      <c r="E9" s="336"/>
      <c r="F9" s="336"/>
      <c r="G9" s="336"/>
    </row>
    <row r="10" spans="2:10">
      <c r="B10" s="737"/>
      <c r="C10" s="68" t="s">
        <v>304</v>
      </c>
      <c r="D10" s="333"/>
      <c r="E10" s="336"/>
      <c r="F10" s="336"/>
      <c r="G10" s="336"/>
    </row>
    <row r="11" spans="2:10">
      <c r="B11" s="737"/>
      <c r="C11" s="68" t="s">
        <v>306</v>
      </c>
      <c r="D11" s="333"/>
      <c r="E11" s="336"/>
      <c r="F11" s="336"/>
      <c r="G11" s="336"/>
    </row>
    <row r="13" spans="2:10">
      <c r="C13" s="745" t="s">
        <v>1345</v>
      </c>
      <c r="D13" s="746"/>
      <c r="E13" s="746"/>
      <c r="F13" s="746"/>
      <c r="G13" s="746"/>
      <c r="H13" s="746"/>
      <c r="I13" s="747"/>
      <c r="J13" s="213" t="s">
        <v>1339</v>
      </c>
    </row>
    <row r="14" spans="2:10" ht="30">
      <c r="B14" s="737">
        <v>5</v>
      </c>
      <c r="C14" s="58" t="s">
        <v>1346</v>
      </c>
      <c r="D14" s="215" t="s">
        <v>1347</v>
      </c>
      <c r="E14" s="215" t="s">
        <v>1348</v>
      </c>
      <c r="F14" s="215" t="s">
        <v>1349</v>
      </c>
      <c r="G14" s="215" t="s">
        <v>1350</v>
      </c>
      <c r="H14" s="215" t="s">
        <v>1351</v>
      </c>
      <c r="I14" s="215" t="s">
        <v>1352</v>
      </c>
    </row>
    <row r="15" spans="2:10">
      <c r="B15" s="737"/>
      <c r="C15" s="284" t="s">
        <v>458</v>
      </c>
      <c r="D15" s="16"/>
      <c r="E15" s="16"/>
      <c r="F15" s="16"/>
      <c r="G15" s="16"/>
      <c r="H15" s="16"/>
      <c r="I15" s="16"/>
    </row>
    <row r="16" spans="2:10">
      <c r="B16" s="737"/>
      <c r="C16" s="284" t="s">
        <v>462</v>
      </c>
      <c r="D16" s="16"/>
      <c r="E16" s="16"/>
      <c r="F16" s="16"/>
      <c r="G16" s="16"/>
      <c r="H16" s="16"/>
      <c r="I16" s="16"/>
    </row>
    <row r="17" spans="2:9" ht="45">
      <c r="B17" s="737"/>
      <c r="C17" s="284" t="s">
        <v>464</v>
      </c>
      <c r="D17" s="16" t="s">
        <v>190</v>
      </c>
      <c r="E17" s="16" t="s">
        <v>190</v>
      </c>
      <c r="F17" s="16" t="s">
        <v>190</v>
      </c>
      <c r="G17" s="16" t="s">
        <v>190</v>
      </c>
      <c r="H17" s="16" t="s">
        <v>190</v>
      </c>
      <c r="I17" s="16" t="s">
        <v>190</v>
      </c>
    </row>
    <row r="18" spans="2:9">
      <c r="B18" s="748">
        <v>6</v>
      </c>
      <c r="C18" s="58" t="s">
        <v>466</v>
      </c>
      <c r="D18" s="366" t="s">
        <v>165</v>
      </c>
      <c r="E18" s="366" t="s">
        <v>165</v>
      </c>
      <c r="F18" s="366" t="s">
        <v>165</v>
      </c>
      <c r="G18" s="366" t="s">
        <v>165</v>
      </c>
      <c r="H18" s="366" t="s">
        <v>165</v>
      </c>
      <c r="I18" s="366" t="s">
        <v>165</v>
      </c>
    </row>
    <row r="19" spans="2:9" ht="30">
      <c r="B19" s="749"/>
      <c r="C19" s="362" t="s">
        <v>468</v>
      </c>
      <c r="D19" s="342" t="s">
        <v>165</v>
      </c>
      <c r="E19" s="342" t="s">
        <v>165</v>
      </c>
      <c r="F19" s="342" t="s">
        <v>165</v>
      </c>
      <c r="G19" s="342" t="s">
        <v>165</v>
      </c>
      <c r="H19" s="342" t="s">
        <v>165</v>
      </c>
      <c r="I19" s="342" t="s">
        <v>165</v>
      </c>
    </row>
    <row r="20" spans="2:9">
      <c r="B20" s="737">
        <v>7</v>
      </c>
      <c r="C20" s="81" t="s">
        <v>470</v>
      </c>
      <c r="D20" s="215" t="s">
        <v>1347</v>
      </c>
      <c r="E20" s="215" t="s">
        <v>1348</v>
      </c>
      <c r="F20" s="215" t="s">
        <v>1349</v>
      </c>
      <c r="G20" s="215" t="s">
        <v>1350</v>
      </c>
      <c r="H20" s="215" t="s">
        <v>1351</v>
      </c>
      <c r="I20" s="215" t="s">
        <v>1352</v>
      </c>
    </row>
    <row r="21" spans="2:9" ht="30">
      <c r="B21" s="737"/>
      <c r="C21" s="284" t="s">
        <v>471</v>
      </c>
      <c r="D21" s="16" t="s">
        <v>190</v>
      </c>
      <c r="E21" s="16" t="s">
        <v>190</v>
      </c>
      <c r="F21" s="16" t="s">
        <v>190</v>
      </c>
      <c r="G21" s="16" t="s">
        <v>190</v>
      </c>
      <c r="H21" s="16" t="s">
        <v>190</v>
      </c>
      <c r="I21" s="16" t="s">
        <v>190</v>
      </c>
    </row>
    <row r="22" spans="2:9">
      <c r="B22" s="737"/>
      <c r="C22" s="284" t="s">
        <v>473</v>
      </c>
      <c r="D22" s="16" t="s">
        <v>165</v>
      </c>
      <c r="E22" s="16" t="s">
        <v>165</v>
      </c>
      <c r="F22" s="16" t="s">
        <v>165</v>
      </c>
      <c r="G22" s="16" t="s">
        <v>165</v>
      </c>
      <c r="H22" s="16" t="s">
        <v>165</v>
      </c>
      <c r="I22" s="16" t="s">
        <v>165</v>
      </c>
    </row>
    <row r="23" spans="2:9">
      <c r="B23" s="737"/>
      <c r="C23" s="284" t="s">
        <v>475</v>
      </c>
      <c r="D23" s="16" t="s">
        <v>165</v>
      </c>
      <c r="E23" s="16" t="s">
        <v>165</v>
      </c>
      <c r="F23" s="16" t="s">
        <v>165</v>
      </c>
      <c r="G23" s="16" t="s">
        <v>165</v>
      </c>
      <c r="H23" s="16" t="s">
        <v>165</v>
      </c>
      <c r="I23" s="16" t="s">
        <v>165</v>
      </c>
    </row>
    <row r="24" spans="2:9">
      <c r="B24" s="737"/>
      <c r="C24" s="284" t="s">
        <v>477</v>
      </c>
      <c r="D24" s="16" t="s">
        <v>165</v>
      </c>
      <c r="E24" s="16" t="s">
        <v>165</v>
      </c>
      <c r="F24" s="16" t="s">
        <v>165</v>
      </c>
      <c r="G24" s="16" t="s">
        <v>165</v>
      </c>
      <c r="H24" s="16" t="s">
        <v>165</v>
      </c>
      <c r="I24" s="16" t="s">
        <v>165</v>
      </c>
    </row>
    <row r="25" spans="2:9">
      <c r="B25" s="737"/>
      <c r="C25" s="284" t="s">
        <v>479</v>
      </c>
      <c r="D25" s="16" t="s">
        <v>165</v>
      </c>
      <c r="E25" s="16" t="s">
        <v>165</v>
      </c>
      <c r="F25" s="16" t="s">
        <v>165</v>
      </c>
      <c r="G25" s="16" t="s">
        <v>165</v>
      </c>
      <c r="H25" s="16" t="s">
        <v>165</v>
      </c>
      <c r="I25" s="16" t="s">
        <v>165</v>
      </c>
    </row>
    <row r="26" spans="2:9">
      <c r="B26" s="737">
        <v>8</v>
      </c>
      <c r="C26" s="58" t="s">
        <v>481</v>
      </c>
      <c r="D26" s="16" t="s">
        <v>190</v>
      </c>
      <c r="E26" s="16" t="s">
        <v>190</v>
      </c>
      <c r="F26" s="16" t="s">
        <v>190</v>
      </c>
      <c r="G26" s="16" t="s">
        <v>190</v>
      </c>
      <c r="H26" s="16" t="s">
        <v>190</v>
      </c>
      <c r="I26" s="16" t="s">
        <v>190</v>
      </c>
    </row>
    <row r="27" spans="2:9">
      <c r="B27" s="737"/>
      <c r="C27" s="58" t="s">
        <v>483</v>
      </c>
      <c r="D27" s="16"/>
      <c r="E27" s="16"/>
      <c r="F27" s="16"/>
      <c r="G27" s="16"/>
      <c r="H27" s="16"/>
      <c r="I27" s="16"/>
    </row>
    <row r="28" spans="2:9" ht="45">
      <c r="B28" s="737"/>
      <c r="C28" s="58" t="s">
        <v>485</v>
      </c>
      <c r="D28" s="39" t="s">
        <v>190</v>
      </c>
      <c r="E28" s="39" t="s">
        <v>190</v>
      </c>
      <c r="F28" s="39" t="s">
        <v>190</v>
      </c>
      <c r="G28" s="39" t="s">
        <v>190</v>
      </c>
      <c r="H28" s="39" t="s">
        <v>190</v>
      </c>
      <c r="I28" s="39" t="s">
        <v>190</v>
      </c>
    </row>
    <row r="29" spans="2:9" ht="60">
      <c r="B29" s="737">
        <v>9</v>
      </c>
      <c r="C29" s="58" t="s">
        <v>487</v>
      </c>
      <c r="D29" s="215" t="s">
        <v>1347</v>
      </c>
      <c r="E29" s="215" t="s">
        <v>1348</v>
      </c>
      <c r="F29" s="215" t="s">
        <v>1349</v>
      </c>
      <c r="G29" s="215" t="s">
        <v>1350</v>
      </c>
      <c r="H29" s="215" t="s">
        <v>1351</v>
      </c>
      <c r="I29" s="215" t="s">
        <v>1352</v>
      </c>
    </row>
    <row r="30" spans="2:9">
      <c r="B30" s="737"/>
      <c r="C30" s="284" t="s">
        <v>488</v>
      </c>
      <c r="D30" s="16" t="s">
        <v>165</v>
      </c>
      <c r="E30" s="16" t="s">
        <v>165</v>
      </c>
      <c r="F30" s="16" t="s">
        <v>165</v>
      </c>
      <c r="G30" s="16" t="s">
        <v>165</v>
      </c>
      <c r="H30" s="16" t="s">
        <v>165</v>
      </c>
      <c r="I30" s="16" t="s">
        <v>165</v>
      </c>
    </row>
    <row r="31" spans="2:9">
      <c r="B31" s="737"/>
      <c r="C31" s="284" t="s">
        <v>490</v>
      </c>
      <c r="D31" s="16" t="s">
        <v>165</v>
      </c>
      <c r="E31" s="16" t="s">
        <v>165</v>
      </c>
      <c r="F31" s="16" t="s">
        <v>165</v>
      </c>
      <c r="G31" s="16" t="s">
        <v>165</v>
      </c>
      <c r="H31" s="16" t="s">
        <v>165</v>
      </c>
      <c r="I31" s="16" t="s">
        <v>165</v>
      </c>
    </row>
    <row r="32" spans="2:9">
      <c r="B32" s="737"/>
      <c r="C32" s="284" t="s">
        <v>491</v>
      </c>
      <c r="D32" s="16" t="s">
        <v>165</v>
      </c>
      <c r="E32" s="16" t="s">
        <v>165</v>
      </c>
      <c r="F32" s="16" t="s">
        <v>165</v>
      </c>
      <c r="G32" s="16" t="s">
        <v>165</v>
      </c>
      <c r="H32" s="16" t="s">
        <v>165</v>
      </c>
      <c r="I32" s="16" t="s">
        <v>165</v>
      </c>
    </row>
    <row r="33" spans="2:18">
      <c r="B33" s="737"/>
      <c r="C33" s="284" t="s">
        <v>493</v>
      </c>
      <c r="D33" s="16" t="s">
        <v>165</v>
      </c>
      <c r="E33" s="16" t="s">
        <v>165</v>
      </c>
      <c r="F33" s="16" t="s">
        <v>165</v>
      </c>
      <c r="G33" s="16" t="s">
        <v>165</v>
      </c>
      <c r="H33" s="16" t="s">
        <v>165</v>
      </c>
      <c r="I33" s="16" t="s">
        <v>165</v>
      </c>
    </row>
    <row r="36" spans="2:18">
      <c r="B36" s="216"/>
      <c r="C36" s="738" t="s">
        <v>1353</v>
      </c>
      <c r="D36" s="739"/>
      <c r="E36" s="739"/>
      <c r="F36" s="739"/>
      <c r="G36" s="739"/>
      <c r="H36" s="739"/>
      <c r="I36" s="739"/>
      <c r="J36" s="739"/>
      <c r="K36" s="739"/>
      <c r="L36" s="739"/>
      <c r="M36" s="739"/>
      <c r="N36" s="739"/>
      <c r="O36" s="739"/>
      <c r="P36" s="739"/>
      <c r="Q36" s="739"/>
      <c r="R36" s="740"/>
    </row>
    <row r="37" spans="2:18" customFormat="1" ht="30" customHeight="1">
      <c r="B37" s="210">
        <v>7</v>
      </c>
      <c r="C37" s="741" t="s">
        <v>1354</v>
      </c>
      <c r="D37" s="742"/>
      <c r="E37" s="742"/>
      <c r="F37" s="742"/>
      <c r="G37" s="742"/>
      <c r="H37" s="742"/>
      <c r="I37" s="742"/>
      <c r="J37" s="742"/>
      <c r="K37" s="742"/>
      <c r="L37" s="742"/>
      <c r="M37" s="742"/>
      <c r="N37" s="742"/>
      <c r="O37" s="742"/>
      <c r="P37" s="742"/>
      <c r="Q37" s="742"/>
      <c r="R37" s="743"/>
    </row>
    <row r="38" spans="2:18" s="1" customFormat="1" ht="43.35" customHeight="1">
      <c r="B38" s="147"/>
      <c r="C38" s="230" t="s">
        <v>526</v>
      </c>
      <c r="D38" s="231" t="s">
        <v>527</v>
      </c>
      <c r="E38" s="252" t="s">
        <v>528</v>
      </c>
      <c r="F38" s="231" t="s">
        <v>529</v>
      </c>
      <c r="G38" s="231" t="s">
        <v>530</v>
      </c>
      <c r="H38" s="231" t="s">
        <v>531</v>
      </c>
      <c r="I38" s="231" t="s">
        <v>532</v>
      </c>
      <c r="J38" s="231" t="s">
        <v>533</v>
      </c>
      <c r="K38" s="231" t="s">
        <v>534</v>
      </c>
      <c r="L38" s="231" t="s">
        <v>535</v>
      </c>
      <c r="M38" s="231" t="s">
        <v>536</v>
      </c>
      <c r="N38" s="231" t="s">
        <v>537</v>
      </c>
      <c r="O38" s="231" t="s">
        <v>538</v>
      </c>
      <c r="P38" s="231" t="s">
        <v>539</v>
      </c>
      <c r="Q38" s="231" t="s">
        <v>540</v>
      </c>
      <c r="R38" s="232" t="s">
        <v>541</v>
      </c>
    </row>
    <row r="39" spans="2:18" s="219" customFormat="1">
      <c r="B39" s="218"/>
      <c r="C39" s="233"/>
      <c r="D39" s="234"/>
      <c r="E39" s="253"/>
      <c r="F39" s="235"/>
      <c r="G39" s="235"/>
      <c r="H39" s="235"/>
      <c r="I39" s="234"/>
      <c r="J39" s="234"/>
      <c r="K39" s="235"/>
      <c r="L39" s="235"/>
      <c r="M39" s="235"/>
      <c r="N39" s="235"/>
      <c r="O39" s="234"/>
      <c r="P39" s="235"/>
      <c r="Q39" s="235"/>
      <c r="R39" s="236"/>
    </row>
    <row r="40" spans="2:18" s="219" customFormat="1">
      <c r="B40" s="218"/>
      <c r="C40" s="233"/>
      <c r="D40" s="234"/>
      <c r="E40" s="253"/>
      <c r="F40" s="235"/>
      <c r="G40" s="235"/>
      <c r="H40" s="235"/>
      <c r="I40" s="234"/>
      <c r="J40" s="234"/>
      <c r="K40" s="235"/>
      <c r="L40" s="235"/>
      <c r="M40" s="235"/>
      <c r="N40" s="235"/>
      <c r="O40" s="234"/>
      <c r="P40" s="235"/>
      <c r="Q40" s="235"/>
      <c r="R40" s="236"/>
    </row>
    <row r="41" spans="2:18" s="219" customFormat="1">
      <c r="B41" s="218"/>
      <c r="C41" s="233"/>
      <c r="D41" s="234"/>
      <c r="E41" s="253"/>
      <c r="F41" s="235"/>
      <c r="G41" s="235"/>
      <c r="H41" s="235"/>
      <c r="I41" s="234"/>
      <c r="J41" s="234"/>
      <c r="K41" s="235"/>
      <c r="L41" s="235"/>
      <c r="M41" s="235"/>
      <c r="N41" s="235"/>
      <c r="O41" s="234"/>
      <c r="P41" s="235"/>
      <c r="Q41" s="235"/>
      <c r="R41" s="236"/>
    </row>
    <row r="42" spans="2:18" s="219" customFormat="1">
      <c r="B42" s="218"/>
      <c r="C42" s="233"/>
      <c r="D42" s="234"/>
      <c r="E42" s="253"/>
      <c r="F42" s="235"/>
      <c r="G42" s="235"/>
      <c r="H42" s="235"/>
      <c r="I42" s="234"/>
      <c r="J42" s="234"/>
      <c r="K42" s="235"/>
      <c r="L42" s="235"/>
      <c r="M42" s="235"/>
      <c r="N42" s="235"/>
      <c r="O42" s="234"/>
      <c r="P42" s="235"/>
      <c r="Q42" s="235"/>
      <c r="R42" s="236"/>
    </row>
    <row r="43" spans="2:18" s="219" customFormat="1">
      <c r="B43" s="218"/>
      <c r="C43" s="233"/>
      <c r="D43" s="234"/>
      <c r="E43" s="253"/>
      <c r="F43" s="235"/>
      <c r="G43" s="235"/>
      <c r="H43" s="235"/>
      <c r="I43" s="234"/>
      <c r="J43" s="234"/>
      <c r="K43" s="235"/>
      <c r="L43" s="235"/>
      <c r="M43" s="235"/>
      <c r="N43" s="235"/>
      <c r="O43" s="234"/>
      <c r="P43" s="235"/>
      <c r="Q43" s="235"/>
      <c r="R43" s="236"/>
    </row>
    <row r="44" spans="2:18" s="219" customFormat="1">
      <c r="B44" s="218"/>
      <c r="C44" s="233"/>
      <c r="D44" s="234"/>
      <c r="E44" s="253"/>
      <c r="F44" s="235"/>
      <c r="G44" s="235"/>
      <c r="H44" s="235"/>
      <c r="I44" s="234"/>
      <c r="J44" s="234"/>
      <c r="K44" s="235"/>
      <c r="L44" s="235"/>
      <c r="M44" s="235"/>
      <c r="N44" s="235"/>
      <c r="O44" s="234"/>
      <c r="P44" s="235"/>
      <c r="Q44" s="235"/>
      <c r="R44" s="236"/>
    </row>
    <row r="45" spans="2:18" s="219" customFormat="1">
      <c r="B45" s="218"/>
      <c r="C45" s="233"/>
      <c r="D45" s="234"/>
      <c r="E45" s="253"/>
      <c r="F45" s="235"/>
      <c r="G45" s="235"/>
      <c r="H45" s="235"/>
      <c r="I45" s="234"/>
      <c r="J45" s="234"/>
      <c r="K45" s="235"/>
      <c r="L45" s="235"/>
      <c r="M45" s="235"/>
      <c r="N45" s="235"/>
      <c r="O45" s="234"/>
      <c r="P45" s="235"/>
      <c r="Q45" s="235"/>
      <c r="R45" s="236"/>
    </row>
    <row r="46" spans="2:18" s="219" customFormat="1">
      <c r="B46" s="218"/>
      <c r="C46" s="233"/>
      <c r="D46" s="234"/>
      <c r="E46" s="253"/>
      <c r="F46" s="235"/>
      <c r="G46" s="235"/>
      <c r="H46" s="235"/>
      <c r="I46" s="234"/>
      <c r="J46" s="234"/>
      <c r="K46" s="235"/>
      <c r="L46" s="235"/>
      <c r="M46" s="235"/>
      <c r="N46" s="235"/>
      <c r="O46" s="234"/>
      <c r="P46" s="235"/>
      <c r="Q46" s="235"/>
      <c r="R46" s="236"/>
    </row>
    <row r="47" spans="2:18">
      <c r="B47" s="218"/>
      <c r="C47" s="237"/>
      <c r="D47" s="238"/>
      <c r="E47" s="254"/>
      <c r="F47" s="239"/>
      <c r="G47" s="239"/>
      <c r="H47" s="239"/>
      <c r="I47" s="238"/>
      <c r="J47" s="238"/>
      <c r="K47" s="239"/>
      <c r="L47" s="239"/>
      <c r="M47" s="239"/>
      <c r="N47" s="239"/>
      <c r="O47" s="238"/>
      <c r="P47" s="239"/>
      <c r="Q47" s="239"/>
      <c r="R47" s="240"/>
    </row>
    <row r="48" spans="2:18">
      <c r="B48" s="218"/>
      <c r="C48" s="237"/>
      <c r="D48" s="238"/>
      <c r="E48" s="254"/>
      <c r="F48" s="239"/>
      <c r="G48" s="239"/>
      <c r="H48" s="239"/>
      <c r="I48" s="238"/>
      <c r="J48" s="238"/>
      <c r="K48" s="239"/>
      <c r="L48" s="239"/>
      <c r="M48" s="239"/>
      <c r="N48" s="239"/>
      <c r="O48" s="238"/>
      <c r="P48" s="239"/>
      <c r="Q48" s="239"/>
      <c r="R48" s="240"/>
    </row>
    <row r="49" spans="2:18">
      <c r="B49" s="218"/>
      <c r="C49" s="237"/>
      <c r="D49" s="238"/>
      <c r="E49" s="254"/>
      <c r="F49" s="239"/>
      <c r="G49" s="239"/>
      <c r="H49" s="239"/>
      <c r="I49" s="238"/>
      <c r="J49" s="238"/>
      <c r="K49" s="239"/>
      <c r="L49" s="239"/>
      <c r="M49" s="239"/>
      <c r="N49" s="239"/>
      <c r="O49" s="238"/>
      <c r="P49" s="239"/>
      <c r="Q49" s="239"/>
      <c r="R49" s="240"/>
    </row>
    <row r="50" spans="2:18">
      <c r="B50" s="218"/>
      <c r="C50" s="237"/>
      <c r="D50" s="238"/>
      <c r="E50" s="254"/>
      <c r="F50" s="239"/>
      <c r="G50" s="239"/>
      <c r="H50" s="239"/>
      <c r="I50" s="238"/>
      <c r="J50" s="238"/>
      <c r="K50" s="239"/>
      <c r="L50" s="239"/>
      <c r="M50" s="239"/>
      <c r="N50" s="239"/>
      <c r="O50" s="238"/>
      <c r="P50" s="239"/>
      <c r="Q50" s="239"/>
      <c r="R50" s="240"/>
    </row>
    <row r="51" spans="2:18">
      <c r="B51" s="218"/>
      <c r="C51" s="237"/>
      <c r="D51" s="238"/>
      <c r="E51" s="254"/>
      <c r="F51" s="239"/>
      <c r="G51" s="239"/>
      <c r="H51" s="239"/>
      <c r="I51" s="238"/>
      <c r="J51" s="238"/>
      <c r="K51" s="239"/>
      <c r="L51" s="239"/>
      <c r="M51" s="239"/>
      <c r="N51" s="239"/>
      <c r="O51" s="238"/>
      <c r="P51" s="239"/>
      <c r="Q51" s="239"/>
      <c r="R51" s="240"/>
    </row>
    <row r="52" spans="2:18">
      <c r="B52" s="218"/>
      <c r="C52" s="237"/>
      <c r="D52" s="238"/>
      <c r="E52" s="254"/>
      <c r="F52" s="239"/>
      <c r="G52" s="239"/>
      <c r="H52" s="239"/>
      <c r="I52" s="238"/>
      <c r="J52" s="238"/>
      <c r="K52" s="239"/>
      <c r="L52" s="239"/>
      <c r="M52" s="239"/>
      <c r="N52" s="239"/>
      <c r="O52" s="238"/>
      <c r="P52" s="239"/>
      <c r="Q52" s="239"/>
      <c r="R52" s="240"/>
    </row>
    <row r="53" spans="2:18">
      <c r="B53" s="218"/>
      <c r="C53" s="237"/>
      <c r="D53" s="238"/>
      <c r="E53" s="254"/>
      <c r="F53" s="239"/>
      <c r="G53" s="239"/>
      <c r="H53" s="239"/>
      <c r="I53" s="238"/>
      <c r="J53" s="238"/>
      <c r="K53" s="239"/>
      <c r="L53" s="239"/>
      <c r="M53" s="239"/>
      <c r="N53" s="239"/>
      <c r="O53" s="238"/>
      <c r="P53" s="239"/>
      <c r="Q53" s="239"/>
      <c r="R53" s="240"/>
    </row>
    <row r="54" spans="2:18">
      <c r="B54" s="218"/>
      <c r="C54" s="237"/>
      <c r="D54" s="238"/>
      <c r="E54" s="254"/>
      <c r="F54" s="239"/>
      <c r="G54" s="239"/>
      <c r="H54" s="239"/>
      <c r="I54" s="238"/>
      <c r="J54" s="238"/>
      <c r="K54" s="239"/>
      <c r="L54" s="239"/>
      <c r="M54" s="239"/>
      <c r="N54" s="239"/>
      <c r="O54" s="238"/>
      <c r="P54" s="239"/>
      <c r="Q54" s="239"/>
      <c r="R54" s="240"/>
    </row>
    <row r="55" spans="2:18">
      <c r="B55" s="218"/>
      <c r="C55" s="237"/>
      <c r="D55" s="238"/>
      <c r="E55" s="254"/>
      <c r="F55" s="239"/>
      <c r="G55" s="239"/>
      <c r="H55" s="239"/>
      <c r="I55" s="238"/>
      <c r="J55" s="238"/>
      <c r="K55" s="239"/>
      <c r="L55" s="239"/>
      <c r="M55" s="239"/>
      <c r="N55" s="239"/>
      <c r="O55" s="238"/>
      <c r="P55" s="239"/>
      <c r="Q55" s="239"/>
      <c r="R55" s="240"/>
    </row>
    <row r="56" spans="2:18">
      <c r="B56" s="218"/>
      <c r="C56" s="237"/>
      <c r="D56" s="238"/>
      <c r="E56" s="254"/>
      <c r="F56" s="239"/>
      <c r="G56" s="239"/>
      <c r="H56" s="239"/>
      <c r="I56" s="238"/>
      <c r="J56" s="238"/>
      <c r="K56" s="239"/>
      <c r="L56" s="239"/>
      <c r="M56" s="239"/>
      <c r="N56" s="239"/>
      <c r="O56" s="238"/>
      <c r="P56" s="239"/>
      <c r="Q56" s="239"/>
      <c r="R56" s="240"/>
    </row>
    <row r="57" spans="2:18">
      <c r="B57" s="218"/>
      <c r="C57" s="237"/>
      <c r="D57" s="238"/>
      <c r="E57" s="254"/>
      <c r="F57" s="239"/>
      <c r="G57" s="239"/>
      <c r="H57" s="239"/>
      <c r="I57" s="238"/>
      <c r="J57" s="238"/>
      <c r="K57" s="239"/>
      <c r="L57" s="239"/>
      <c r="M57" s="239"/>
      <c r="N57" s="239"/>
      <c r="O57" s="238"/>
      <c r="P57" s="239"/>
      <c r="Q57" s="239"/>
      <c r="R57" s="240"/>
    </row>
    <row r="58" spans="2:18">
      <c r="B58" s="220"/>
      <c r="C58" s="196"/>
      <c r="D58" s="197"/>
      <c r="E58" s="255"/>
      <c r="F58" s="198"/>
      <c r="G58" s="198"/>
      <c r="H58" s="198"/>
      <c r="I58" s="197"/>
      <c r="J58" s="197"/>
      <c r="K58" s="198"/>
      <c r="L58" s="198"/>
      <c r="M58" s="198"/>
      <c r="N58" s="198"/>
      <c r="O58" s="197"/>
      <c r="P58" s="198"/>
      <c r="Q58" s="198"/>
      <c r="R58" s="199"/>
    </row>
    <row r="60" spans="2:18">
      <c r="B60" s="216"/>
      <c r="C60" s="744" t="s">
        <v>1355</v>
      </c>
      <c r="D60" s="744"/>
      <c r="E60" s="744"/>
      <c r="F60" s="744"/>
      <c r="G60" s="744"/>
      <c r="H60" s="744"/>
      <c r="I60" s="744"/>
      <c r="J60" s="744"/>
      <c r="K60" s="214" t="s">
        <v>1356</v>
      </c>
    </row>
    <row r="61" spans="2:18">
      <c r="B61" s="737">
        <v>7</v>
      </c>
      <c r="C61" s="88" t="s">
        <v>1357</v>
      </c>
      <c r="D61" s="221" t="s">
        <v>1358</v>
      </c>
      <c r="E61" s="221" t="s">
        <v>1359</v>
      </c>
      <c r="F61" s="221" t="s">
        <v>1360</v>
      </c>
      <c r="G61" s="221" t="s">
        <v>1361</v>
      </c>
      <c r="H61" s="221" t="s">
        <v>1362</v>
      </c>
      <c r="I61" s="221" t="s">
        <v>1363</v>
      </c>
      <c r="J61" s="222" t="s">
        <v>1364</v>
      </c>
    </row>
    <row r="62" spans="2:18">
      <c r="B62" s="737"/>
      <c r="C62" s="362" t="s">
        <v>572</v>
      </c>
      <c r="D62" s="343"/>
      <c r="E62" s="354"/>
      <c r="F62" s="354"/>
      <c r="G62" s="354"/>
      <c r="H62" s="354"/>
      <c r="I62" s="354"/>
      <c r="J62" s="354"/>
    </row>
    <row r="63" spans="2:18" ht="45">
      <c r="B63" s="737"/>
      <c r="C63" s="358" t="s">
        <v>574</v>
      </c>
      <c r="D63" s="343" t="s">
        <v>190</v>
      </c>
      <c r="E63" s="343" t="s">
        <v>190</v>
      </c>
      <c r="F63" s="369" t="s">
        <v>190</v>
      </c>
      <c r="G63" s="369" t="s">
        <v>190</v>
      </c>
      <c r="H63" s="369" t="s">
        <v>190</v>
      </c>
      <c r="I63" s="369" t="s">
        <v>190</v>
      </c>
      <c r="J63" s="369" t="s">
        <v>190</v>
      </c>
    </row>
    <row r="64" spans="2:18" ht="30">
      <c r="B64" s="737"/>
      <c r="C64" s="362" t="s">
        <v>576</v>
      </c>
      <c r="D64" s="343" t="s">
        <v>190</v>
      </c>
      <c r="E64" s="343" t="s">
        <v>190</v>
      </c>
      <c r="F64" s="369" t="s">
        <v>190</v>
      </c>
      <c r="G64" s="369" t="s">
        <v>190</v>
      </c>
      <c r="H64" s="369" t="s">
        <v>190</v>
      </c>
      <c r="I64" s="369" t="s">
        <v>190</v>
      </c>
      <c r="J64" s="369" t="s">
        <v>190</v>
      </c>
    </row>
    <row r="65" spans="2:16" ht="30">
      <c r="B65" s="737"/>
      <c r="C65" s="362" t="s">
        <v>578</v>
      </c>
      <c r="D65" s="343" t="s">
        <v>190</v>
      </c>
      <c r="E65" s="343" t="s">
        <v>190</v>
      </c>
      <c r="F65" s="369" t="s">
        <v>190</v>
      </c>
      <c r="G65" s="369" t="s">
        <v>190</v>
      </c>
      <c r="H65" s="369" t="s">
        <v>190</v>
      </c>
      <c r="I65" s="369" t="s">
        <v>190</v>
      </c>
      <c r="J65" s="369" t="s">
        <v>190</v>
      </c>
    </row>
    <row r="66" spans="2:16" ht="30">
      <c r="B66" s="737"/>
      <c r="C66" s="362" t="s">
        <v>580</v>
      </c>
      <c r="D66" s="343" t="s">
        <v>190</v>
      </c>
      <c r="E66" s="343" t="s">
        <v>190</v>
      </c>
      <c r="F66" s="369" t="s">
        <v>190</v>
      </c>
      <c r="G66" s="369" t="s">
        <v>190</v>
      </c>
      <c r="H66" s="369" t="s">
        <v>190</v>
      </c>
      <c r="I66" s="369" t="s">
        <v>190</v>
      </c>
      <c r="J66" s="369" t="s">
        <v>190</v>
      </c>
    </row>
    <row r="68" spans="2:16" ht="15.6" customHeight="1">
      <c r="B68" s="223"/>
      <c r="C68" s="754" t="s">
        <v>1365</v>
      </c>
      <c r="D68" s="754"/>
      <c r="E68" s="754"/>
      <c r="F68" s="754"/>
      <c r="G68" s="754"/>
      <c r="H68" s="754"/>
      <c r="I68" s="754"/>
      <c r="J68" s="754"/>
      <c r="K68" s="214" t="s">
        <v>1356</v>
      </c>
    </row>
    <row r="69" spans="2:16" ht="15.75">
      <c r="B69" s="737">
        <v>11</v>
      </c>
      <c r="C69" s="97" t="s">
        <v>1366</v>
      </c>
      <c r="D69" s="221" t="s">
        <v>1367</v>
      </c>
      <c r="E69" s="221" t="s">
        <v>1368</v>
      </c>
      <c r="F69" s="221" t="s">
        <v>1369</v>
      </c>
      <c r="G69" s="221" t="s">
        <v>1370</v>
      </c>
      <c r="H69" s="221" t="s">
        <v>1371</v>
      </c>
      <c r="I69" s="221" t="s">
        <v>1372</v>
      </c>
      <c r="J69" s="222" t="s">
        <v>1373</v>
      </c>
      <c r="L69" s="212"/>
      <c r="M69" s="212"/>
      <c r="N69" s="212"/>
      <c r="O69" s="212"/>
    </row>
    <row r="70" spans="2:16" ht="15.75">
      <c r="B70" s="737"/>
      <c r="C70" s="98" t="s">
        <v>678</v>
      </c>
      <c r="D70" s="333"/>
      <c r="E70" s="333"/>
      <c r="F70" s="333"/>
      <c r="G70" s="333"/>
      <c r="H70" s="333"/>
      <c r="I70" s="333"/>
      <c r="J70" s="333"/>
      <c r="L70" s="212"/>
      <c r="M70" s="212"/>
      <c r="N70" s="212"/>
      <c r="O70" s="212"/>
    </row>
    <row r="71" spans="2:16" ht="15.75">
      <c r="B71" s="737"/>
      <c r="C71" s="98" t="s">
        <v>680</v>
      </c>
      <c r="D71" s="333"/>
      <c r="E71" s="333"/>
      <c r="F71" s="333"/>
      <c r="G71" s="333"/>
      <c r="H71" s="333"/>
      <c r="I71" s="333"/>
      <c r="J71" s="333"/>
      <c r="L71" s="212"/>
      <c r="M71" s="212"/>
      <c r="N71" s="212"/>
      <c r="O71" s="212"/>
    </row>
    <row r="72" spans="2:16" ht="15.75">
      <c r="B72" s="737"/>
      <c r="C72" s="98" t="s">
        <v>682</v>
      </c>
      <c r="D72" s="333"/>
      <c r="E72" s="333"/>
      <c r="F72" s="333"/>
      <c r="G72" s="333"/>
      <c r="H72" s="333"/>
      <c r="I72" s="333"/>
      <c r="J72" s="333"/>
      <c r="L72" s="212"/>
      <c r="M72" s="212"/>
      <c r="N72" s="212"/>
      <c r="O72" s="212"/>
    </row>
    <row r="73" spans="2:16" ht="15.75">
      <c r="B73" s="737"/>
      <c r="C73" s="98" t="s">
        <v>684</v>
      </c>
      <c r="D73" s="336"/>
      <c r="E73" s="336"/>
      <c r="F73" s="336"/>
      <c r="G73" s="336"/>
      <c r="H73" s="336"/>
      <c r="I73" s="336"/>
      <c r="J73" s="336"/>
      <c r="L73" s="212"/>
      <c r="M73" s="212"/>
      <c r="N73" s="212"/>
      <c r="O73" s="212"/>
    </row>
    <row r="74" spans="2:16" s="257" customFormat="1" ht="15.75">
      <c r="B74" s="737"/>
      <c r="C74" s="256" t="s">
        <v>686</v>
      </c>
      <c r="D74" s="201"/>
      <c r="E74" s="201"/>
      <c r="F74" s="201"/>
      <c r="G74" s="201"/>
      <c r="H74" s="201"/>
      <c r="I74" s="201"/>
      <c r="J74" s="201"/>
      <c r="L74" s="258"/>
      <c r="M74" s="258"/>
      <c r="N74" s="258"/>
      <c r="O74" s="258"/>
    </row>
    <row r="75" spans="2:16" ht="15.75">
      <c r="B75" s="737"/>
      <c r="C75" s="98" t="s">
        <v>688</v>
      </c>
      <c r="D75" s="336"/>
      <c r="E75" s="336"/>
      <c r="F75" s="336"/>
      <c r="G75" s="336"/>
      <c r="H75" s="336"/>
      <c r="I75" s="336"/>
      <c r="J75" s="336"/>
      <c r="L75" s="212"/>
      <c r="M75" s="212"/>
      <c r="N75" s="212"/>
      <c r="O75" s="212"/>
    </row>
    <row r="77" spans="2:16" s="212" customFormat="1" ht="15.75" customHeight="1">
      <c r="C77" s="753" t="s">
        <v>1374</v>
      </c>
      <c r="D77" s="753"/>
      <c r="E77" s="753"/>
      <c r="F77" s="753"/>
      <c r="G77" s="753"/>
      <c r="J77" s="214"/>
      <c r="K77" s="214"/>
      <c r="L77" s="214"/>
      <c r="M77" s="214"/>
    </row>
    <row r="78" spans="2:16" ht="15" customHeight="1">
      <c r="B78" s="217">
        <v>5</v>
      </c>
      <c r="C78" s="750" t="s">
        <v>1375</v>
      </c>
      <c r="D78" s="751"/>
      <c r="E78" s="751"/>
      <c r="F78" s="751"/>
      <c r="G78" s="751"/>
      <c r="J78" s="212"/>
      <c r="K78" s="212"/>
      <c r="L78" s="212"/>
      <c r="M78" s="212"/>
    </row>
    <row r="79" spans="2:16" ht="15" customHeight="1">
      <c r="B79" s="218"/>
      <c r="C79" s="360" t="s">
        <v>932</v>
      </c>
      <c r="D79" s="102" t="s">
        <v>933</v>
      </c>
      <c r="E79" s="102" t="s">
        <v>934</v>
      </c>
      <c r="F79" s="102" t="s">
        <v>935</v>
      </c>
      <c r="G79" s="102" t="s">
        <v>936</v>
      </c>
      <c r="J79" s="212"/>
      <c r="K79" s="212"/>
      <c r="L79" s="212"/>
      <c r="M79" s="212"/>
    </row>
    <row r="80" spans="2:16" ht="15" customHeight="1">
      <c r="B80" s="218"/>
      <c r="C80" s="151"/>
      <c r="D80" s="16"/>
      <c r="E80" s="16"/>
      <c r="F80" s="16"/>
      <c r="G80" s="16"/>
      <c r="J80" s="212"/>
      <c r="K80" s="212"/>
      <c r="L80" s="212"/>
      <c r="M80" s="212"/>
      <c r="N80" s="212"/>
      <c r="O80" s="212"/>
      <c r="P80" s="212"/>
    </row>
    <row r="81" spans="2:17" ht="15" customHeight="1">
      <c r="B81" s="218"/>
      <c r="C81" s="151"/>
      <c r="D81" s="16"/>
      <c r="E81" s="16"/>
      <c r="F81" s="16"/>
      <c r="G81" s="16"/>
      <c r="J81" s="212"/>
      <c r="K81" s="212"/>
      <c r="L81" s="212"/>
      <c r="M81" s="212"/>
      <c r="N81" s="212"/>
      <c r="O81" s="212"/>
      <c r="P81" s="212"/>
    </row>
    <row r="82" spans="2:17" ht="15" customHeight="1">
      <c r="B82" s="218"/>
      <c r="C82" s="151"/>
      <c r="D82" s="16"/>
      <c r="E82" s="16"/>
      <c r="F82" s="16"/>
      <c r="G82" s="16"/>
      <c r="J82" s="212"/>
      <c r="K82" s="212"/>
      <c r="L82" s="212"/>
      <c r="M82" s="212"/>
      <c r="N82" s="212"/>
      <c r="O82" s="212"/>
      <c r="P82" s="212"/>
    </row>
    <row r="83" spans="2:17" ht="15" customHeight="1">
      <c r="B83" s="218"/>
      <c r="C83" s="151"/>
      <c r="D83" s="16"/>
      <c r="E83" s="16"/>
      <c r="F83" s="16"/>
      <c r="G83" s="16"/>
      <c r="J83" s="212"/>
      <c r="K83" s="212"/>
      <c r="L83" s="212"/>
      <c r="M83" s="212"/>
      <c r="N83" s="212"/>
      <c r="O83" s="212"/>
      <c r="P83" s="212"/>
    </row>
    <row r="84" spans="2:17" ht="15" customHeight="1">
      <c r="B84" s="218"/>
      <c r="C84" s="151"/>
      <c r="D84" s="16"/>
      <c r="E84" s="16"/>
      <c r="F84" s="16"/>
      <c r="G84" s="16"/>
      <c r="J84" s="212"/>
      <c r="K84" s="212"/>
      <c r="L84" s="212"/>
      <c r="M84" s="212"/>
      <c r="N84" s="212"/>
      <c r="O84" s="212"/>
      <c r="P84" s="212"/>
    </row>
    <row r="85" spans="2:17" ht="15" customHeight="1">
      <c r="B85" s="218"/>
      <c r="C85" s="151"/>
      <c r="D85" s="16"/>
      <c r="E85" s="16"/>
      <c r="F85" s="16"/>
      <c r="G85" s="16"/>
      <c r="J85" s="212"/>
      <c r="K85" s="212"/>
      <c r="L85" s="212"/>
      <c r="M85" s="212"/>
      <c r="N85" s="212"/>
      <c r="O85" s="212"/>
      <c r="P85" s="212"/>
    </row>
    <row r="86" spans="2:17" ht="15" customHeight="1">
      <c r="B86" s="218"/>
      <c r="C86" s="151"/>
      <c r="D86" s="16"/>
      <c r="E86" s="16"/>
      <c r="F86" s="16"/>
      <c r="G86" s="16"/>
      <c r="J86" s="212"/>
      <c r="K86" s="212"/>
      <c r="L86" s="212"/>
      <c r="M86" s="212"/>
      <c r="N86" s="212"/>
      <c r="O86" s="212"/>
      <c r="P86" s="212"/>
    </row>
    <row r="87" spans="2:17" ht="15" customHeight="1">
      <c r="B87" s="218"/>
      <c r="C87" s="151"/>
      <c r="D87" s="16"/>
      <c r="E87" s="16"/>
      <c r="F87" s="16"/>
      <c r="G87" s="16"/>
      <c r="J87" s="212"/>
      <c r="K87" s="212"/>
      <c r="L87" s="212"/>
      <c r="M87" s="212"/>
      <c r="N87" s="212"/>
      <c r="O87" s="212"/>
      <c r="P87" s="212"/>
    </row>
    <row r="88" spans="2:17" ht="15" customHeight="1">
      <c r="B88" s="218"/>
      <c r="C88" s="151"/>
      <c r="D88" s="16"/>
      <c r="E88" s="16"/>
      <c r="F88" s="16"/>
      <c r="G88" s="16"/>
      <c r="J88" s="212"/>
      <c r="K88" s="212"/>
      <c r="L88" s="212"/>
      <c r="M88" s="212"/>
      <c r="N88" s="212"/>
      <c r="O88" s="212"/>
      <c r="P88" s="212"/>
    </row>
    <row r="89" spans="2:17" ht="15" customHeight="1">
      <c r="B89" s="220"/>
      <c r="C89" s="151"/>
      <c r="D89" s="16"/>
      <c r="E89" s="16"/>
      <c r="F89" s="16"/>
      <c r="G89" s="16"/>
      <c r="J89" s="212"/>
      <c r="K89" s="212"/>
      <c r="L89" s="212"/>
      <c r="M89" s="212"/>
      <c r="N89" s="212"/>
      <c r="O89" s="212"/>
      <c r="P89" s="212"/>
    </row>
    <row r="91" spans="2:17" ht="15.6" customHeight="1">
      <c r="B91" s="216"/>
      <c r="C91" s="752" t="s">
        <v>1376</v>
      </c>
      <c r="D91" s="752"/>
      <c r="E91" s="752"/>
      <c r="F91" s="752"/>
      <c r="G91" s="752"/>
      <c r="H91" s="752"/>
      <c r="I91" s="214" t="s">
        <v>1356</v>
      </c>
    </row>
    <row r="92" spans="2:17">
      <c r="B92" s="216"/>
      <c r="C92" s="157" t="s">
        <v>1377</v>
      </c>
      <c r="D92" s="224" t="s">
        <v>1007</v>
      </c>
      <c r="E92" s="225" t="s">
        <v>1007</v>
      </c>
      <c r="F92" s="225" t="s">
        <v>1007</v>
      </c>
      <c r="G92" s="224" t="s">
        <v>1007</v>
      </c>
      <c r="H92" s="224" t="s">
        <v>1007</v>
      </c>
    </row>
    <row r="93" spans="2:17" ht="15.75">
      <c r="B93" s="370">
        <v>4</v>
      </c>
      <c r="C93" s="58" t="s">
        <v>1009</v>
      </c>
      <c r="D93" s="333"/>
      <c r="E93" s="336"/>
      <c r="F93" s="336"/>
      <c r="G93" s="333"/>
      <c r="H93" s="333"/>
      <c r="K93" s="212"/>
      <c r="L93" s="212"/>
      <c r="M93" s="212"/>
      <c r="N93" s="212"/>
      <c r="O93" s="212"/>
      <c r="P93" s="212"/>
      <c r="Q93" s="212"/>
    </row>
    <row r="94" spans="2:17" ht="15.75">
      <c r="B94" s="370">
        <v>5</v>
      </c>
      <c r="C94" s="362" t="s">
        <v>1015</v>
      </c>
      <c r="D94" s="333"/>
      <c r="E94" s="336"/>
      <c r="F94" s="336"/>
      <c r="G94" s="336"/>
      <c r="H94" s="336"/>
      <c r="K94" s="212"/>
      <c r="L94" s="212"/>
      <c r="M94" s="212"/>
      <c r="N94" s="212"/>
      <c r="O94" s="212"/>
      <c r="P94" s="212"/>
      <c r="Q94" s="212"/>
    </row>
    <row r="95" spans="2:17" ht="15.75">
      <c r="B95" s="370">
        <v>6</v>
      </c>
      <c r="C95" s="102" t="s">
        <v>1021</v>
      </c>
      <c r="D95" s="333"/>
      <c r="E95" s="336"/>
      <c r="F95" s="336"/>
      <c r="G95" s="336"/>
      <c r="H95" s="336"/>
      <c r="K95" s="212"/>
      <c r="L95" s="212"/>
      <c r="M95" s="212"/>
      <c r="N95" s="212"/>
      <c r="O95" s="212"/>
      <c r="P95" s="212"/>
      <c r="Q95" s="212"/>
    </row>
    <row r="96" spans="2:17" ht="15.75">
      <c r="B96" s="370">
        <v>7</v>
      </c>
      <c r="C96" s="102" t="s">
        <v>1027</v>
      </c>
      <c r="D96" s="336"/>
      <c r="E96" s="336"/>
      <c r="F96" s="336"/>
      <c r="G96" s="336"/>
      <c r="H96" s="336"/>
      <c r="K96" s="212"/>
      <c r="L96" s="212"/>
      <c r="M96" s="212"/>
      <c r="N96" s="212"/>
      <c r="O96" s="212"/>
      <c r="P96" s="212"/>
      <c r="Q96" s="212"/>
    </row>
    <row r="97" spans="2:18" ht="15.75">
      <c r="B97" s="370">
        <v>8</v>
      </c>
      <c r="C97" s="102" t="s">
        <v>1033</v>
      </c>
      <c r="D97" s="336"/>
      <c r="E97" s="336"/>
      <c r="F97" s="336"/>
      <c r="G97" s="336"/>
      <c r="H97" s="336"/>
      <c r="K97" s="212"/>
      <c r="L97" s="212"/>
      <c r="M97" s="212"/>
      <c r="N97" s="212"/>
      <c r="O97" s="212"/>
      <c r="P97" s="212"/>
      <c r="Q97" s="212"/>
    </row>
    <row r="99" spans="2:18" ht="15.6" customHeight="1">
      <c r="B99" s="216"/>
      <c r="C99" s="755" t="s">
        <v>1378</v>
      </c>
      <c r="D99" s="756"/>
      <c r="E99" s="756"/>
      <c r="F99" s="757"/>
      <c r="G99" s="226"/>
      <c r="H99" s="226"/>
      <c r="K99" s="212"/>
      <c r="L99" s="212"/>
      <c r="M99" s="212"/>
      <c r="N99" s="212"/>
      <c r="O99" s="212"/>
      <c r="P99" s="212"/>
      <c r="Q99" s="212"/>
      <c r="R99" s="212"/>
    </row>
    <row r="100" spans="2:18" ht="32.450000000000003" customHeight="1">
      <c r="B100" s="737">
        <v>18</v>
      </c>
      <c r="C100" s="569" t="s">
        <v>1379</v>
      </c>
      <c r="D100" s="569"/>
      <c r="E100" s="569"/>
      <c r="F100" s="569"/>
      <c r="G100" s="227"/>
      <c r="H100" s="227"/>
      <c r="K100" s="212"/>
      <c r="L100" s="212"/>
      <c r="M100" s="212"/>
      <c r="N100" s="212"/>
      <c r="O100" s="212"/>
      <c r="P100" s="212"/>
      <c r="Q100" s="212"/>
      <c r="R100" s="212"/>
    </row>
    <row r="101" spans="2:18" ht="15.75">
      <c r="B101" s="737"/>
      <c r="C101" s="110" t="s">
        <v>1106</v>
      </c>
      <c r="D101" s="111" t="s">
        <v>1107</v>
      </c>
      <c r="E101" s="111" t="s">
        <v>1108</v>
      </c>
      <c r="F101" s="111" t="s">
        <v>1109</v>
      </c>
      <c r="G101" s="227"/>
      <c r="H101" s="227"/>
      <c r="K101" s="212"/>
      <c r="L101" s="212"/>
      <c r="M101" s="212"/>
      <c r="N101" s="212"/>
      <c r="O101" s="212"/>
      <c r="P101" s="212"/>
      <c r="Q101" s="212"/>
      <c r="R101" s="212"/>
    </row>
    <row r="102" spans="2:18" ht="15.75">
      <c r="B102" s="737"/>
      <c r="C102" s="16"/>
      <c r="D102" s="336"/>
      <c r="E102" s="336"/>
      <c r="F102" s="132"/>
      <c r="G102" s="227"/>
      <c r="H102" s="227"/>
      <c r="K102" s="212"/>
      <c r="L102" s="212"/>
      <c r="M102" s="212"/>
      <c r="N102" s="212"/>
    </row>
    <row r="103" spans="2:18" ht="15.75">
      <c r="B103" s="737"/>
      <c r="C103" s="16"/>
      <c r="D103" s="336"/>
      <c r="E103" s="336"/>
      <c r="F103" s="132"/>
      <c r="G103" s="227"/>
      <c r="H103" s="227"/>
      <c r="K103" s="212"/>
      <c r="L103" s="212"/>
      <c r="M103" s="212"/>
      <c r="N103" s="212"/>
    </row>
    <row r="104" spans="2:18" ht="15.75">
      <c r="B104" s="737"/>
      <c r="C104" s="16"/>
      <c r="D104" s="336"/>
      <c r="E104" s="336"/>
      <c r="F104" s="132"/>
      <c r="G104" s="227"/>
      <c r="H104" s="227"/>
      <c r="K104" s="212"/>
      <c r="L104" s="212"/>
      <c r="M104" s="212"/>
      <c r="N104" s="212"/>
    </row>
    <row r="105" spans="2:18" ht="15.75">
      <c r="B105" s="737"/>
      <c r="C105" s="16"/>
      <c r="D105" s="336"/>
      <c r="E105" s="336"/>
      <c r="F105" s="132"/>
      <c r="G105" s="227"/>
      <c r="H105" s="227"/>
      <c r="K105" s="212"/>
      <c r="L105" s="212"/>
      <c r="M105" s="212"/>
      <c r="N105" s="212"/>
    </row>
    <row r="106" spans="2:18" ht="15.75">
      <c r="B106" s="737"/>
      <c r="C106" s="16"/>
      <c r="D106" s="336"/>
      <c r="E106" s="336"/>
      <c r="F106" s="132"/>
      <c r="G106" s="227"/>
      <c r="H106" s="227"/>
      <c r="K106" s="212"/>
      <c r="L106" s="212"/>
      <c r="M106" s="212"/>
      <c r="N106" s="212"/>
    </row>
    <row r="108" spans="2:18" ht="15.6" customHeight="1">
      <c r="B108" s="228"/>
      <c r="C108" s="744" t="s">
        <v>1380</v>
      </c>
      <c r="D108" s="744"/>
      <c r="E108" s="744"/>
      <c r="F108" s="744"/>
      <c r="G108" s="744"/>
      <c r="H108" s="744"/>
      <c r="K108" s="212"/>
      <c r="L108" s="212"/>
      <c r="M108" s="212"/>
      <c r="N108" s="212"/>
      <c r="O108" s="212"/>
      <c r="P108" s="212"/>
      <c r="Q108" s="212"/>
      <c r="R108" s="212"/>
    </row>
    <row r="109" spans="2:18" ht="44.1" customHeight="1">
      <c r="B109" s="737">
        <v>19</v>
      </c>
      <c r="C109" s="758" t="s">
        <v>1381</v>
      </c>
      <c r="D109" s="758"/>
      <c r="E109" s="758"/>
      <c r="F109" s="758"/>
      <c r="G109" s="758"/>
      <c r="H109" s="759"/>
      <c r="K109" s="212"/>
      <c r="L109" s="212"/>
      <c r="M109" s="212"/>
      <c r="N109" s="212"/>
      <c r="O109" s="212"/>
      <c r="P109" s="212"/>
      <c r="Q109" s="212"/>
      <c r="R109" s="212"/>
    </row>
    <row r="110" spans="2:18" ht="30">
      <c r="B110" s="737"/>
      <c r="C110" s="112" t="s">
        <v>1133</v>
      </c>
      <c r="D110" s="111" t="s">
        <v>1134</v>
      </c>
      <c r="E110" s="111" t="s">
        <v>1135</v>
      </c>
      <c r="F110" s="111" t="s">
        <v>1136</v>
      </c>
      <c r="G110" s="111" t="s">
        <v>1137</v>
      </c>
      <c r="H110" s="111" t="s">
        <v>1138</v>
      </c>
      <c r="K110" s="212"/>
      <c r="L110" s="212"/>
      <c r="M110" s="212"/>
      <c r="N110" s="212"/>
      <c r="O110" s="212"/>
      <c r="P110" s="212"/>
      <c r="Q110" s="212"/>
      <c r="R110" s="212"/>
    </row>
    <row r="111" spans="2:18" ht="15.75">
      <c r="B111" s="737"/>
      <c r="C111" s="320"/>
      <c r="D111" s="333"/>
      <c r="E111" s="333"/>
      <c r="F111" s="333"/>
      <c r="G111" s="333"/>
      <c r="H111" s="333"/>
      <c r="K111" s="212"/>
      <c r="L111" s="212"/>
      <c r="M111" s="212"/>
      <c r="N111" s="212"/>
    </row>
    <row r="112" spans="2:18" ht="15.75">
      <c r="B112" s="737"/>
      <c r="C112" s="320"/>
      <c r="D112" s="333"/>
      <c r="E112" s="333"/>
      <c r="F112" s="333"/>
      <c r="G112" s="333"/>
      <c r="H112" s="333"/>
      <c r="K112" s="212"/>
      <c r="L112" s="212"/>
      <c r="M112" s="212"/>
      <c r="N112" s="212"/>
    </row>
    <row r="113" spans="2:16" ht="15.75">
      <c r="B113" s="737"/>
      <c r="C113" s="320"/>
      <c r="D113" s="333"/>
      <c r="E113" s="333"/>
      <c r="F113" s="333"/>
      <c r="G113" s="333"/>
      <c r="H113" s="333"/>
      <c r="K113" s="212"/>
      <c r="L113" s="212"/>
      <c r="M113" s="212"/>
      <c r="N113" s="212"/>
    </row>
    <row r="114" spans="2:16" ht="15.75">
      <c r="B114" s="737"/>
      <c r="C114" s="320"/>
      <c r="D114" s="333"/>
      <c r="E114" s="333"/>
      <c r="F114" s="333"/>
      <c r="G114" s="333"/>
      <c r="H114" s="333"/>
      <c r="K114" s="212"/>
      <c r="L114" s="212"/>
      <c r="M114" s="212"/>
      <c r="N114" s="212"/>
    </row>
    <row r="115" spans="2:16" ht="15.75">
      <c r="B115" s="737"/>
      <c r="C115" s="320"/>
      <c r="D115" s="333"/>
      <c r="E115" s="333"/>
      <c r="F115" s="333"/>
      <c r="G115" s="333"/>
      <c r="H115" s="333"/>
      <c r="K115" s="212"/>
      <c r="L115" s="212"/>
      <c r="M115" s="212"/>
      <c r="N115" s="212"/>
    </row>
    <row r="116" spans="2:16" ht="15.75">
      <c r="B116" s="737"/>
      <c r="C116" s="320"/>
      <c r="D116" s="333"/>
      <c r="E116" s="333"/>
      <c r="F116" s="333"/>
      <c r="G116" s="333"/>
      <c r="H116" s="333"/>
      <c r="K116" s="212"/>
      <c r="L116" s="212"/>
      <c r="M116" s="212"/>
      <c r="N116" s="212"/>
    </row>
    <row r="117" spans="2:16" ht="15.75">
      <c r="B117" s="737"/>
      <c r="C117" s="320"/>
      <c r="D117" s="333"/>
      <c r="E117" s="333"/>
      <c r="F117" s="333"/>
      <c r="G117" s="333"/>
      <c r="H117" s="333"/>
      <c r="K117" s="212"/>
      <c r="L117" s="212"/>
      <c r="M117" s="212"/>
      <c r="N117" s="212"/>
    </row>
    <row r="118" spans="2:16" ht="15.75">
      <c r="B118" s="737"/>
      <c r="C118" s="320"/>
      <c r="D118" s="333"/>
      <c r="E118" s="333"/>
      <c r="F118" s="333"/>
      <c r="G118" s="16"/>
      <c r="H118" s="16"/>
      <c r="K118" s="212"/>
      <c r="L118" s="212"/>
      <c r="M118" s="212"/>
      <c r="N118" s="212"/>
    </row>
    <row r="119" spans="2:16" ht="15.75">
      <c r="B119" s="737"/>
      <c r="C119" s="320"/>
      <c r="D119" s="333"/>
      <c r="E119" s="333"/>
      <c r="F119" s="333"/>
      <c r="G119" s="16"/>
      <c r="H119" s="16"/>
      <c r="K119" s="212"/>
      <c r="L119" s="212"/>
      <c r="M119" s="212"/>
      <c r="N119" s="212"/>
    </row>
    <row r="120" spans="2:16" ht="15.6" customHeight="1">
      <c r="B120" s="737"/>
      <c r="C120" s="320"/>
      <c r="D120" s="333"/>
      <c r="E120" s="333"/>
      <c r="F120" s="333"/>
      <c r="G120" s="16"/>
      <c r="H120" s="16"/>
      <c r="K120" s="212"/>
      <c r="L120" s="212"/>
      <c r="M120" s="212"/>
      <c r="N120" s="212"/>
      <c r="O120" s="212"/>
      <c r="P120" s="212"/>
    </row>
    <row r="121" spans="2:16" ht="14.45" customHeight="1">
      <c r="K121" s="212"/>
      <c r="L121" s="212"/>
      <c r="M121" s="212"/>
      <c r="N121" s="212"/>
      <c r="O121" s="212"/>
      <c r="P121" s="212"/>
    </row>
    <row r="122" spans="2:16" ht="15.6" customHeight="1">
      <c r="B122" s="223"/>
      <c r="C122" s="744" t="s">
        <v>1382</v>
      </c>
      <c r="D122" s="744"/>
      <c r="E122" s="744"/>
      <c r="F122" s="744"/>
      <c r="G122" s="744"/>
      <c r="H122" s="744"/>
      <c r="I122" s="744"/>
      <c r="J122" s="744"/>
      <c r="K122" s="214" t="s">
        <v>1356</v>
      </c>
      <c r="L122" s="212"/>
      <c r="M122" s="212"/>
      <c r="N122" s="212"/>
      <c r="O122" s="212"/>
      <c r="P122" s="212"/>
    </row>
    <row r="123" spans="2:16" ht="15.6" customHeight="1">
      <c r="B123" s="737">
        <v>9</v>
      </c>
      <c r="C123" s="229" t="s">
        <v>1366</v>
      </c>
      <c r="D123" s="222" t="s">
        <v>1367</v>
      </c>
      <c r="E123" s="222" t="s">
        <v>1368</v>
      </c>
      <c r="F123" s="222" t="s">
        <v>1369</v>
      </c>
      <c r="G123" s="222" t="s">
        <v>1370</v>
      </c>
      <c r="H123" s="222" t="s">
        <v>1371</v>
      </c>
      <c r="I123" s="222" t="s">
        <v>1372</v>
      </c>
      <c r="J123" s="222" t="s">
        <v>1373</v>
      </c>
      <c r="L123" s="212"/>
      <c r="M123" s="212"/>
      <c r="N123" s="212"/>
      <c r="O123" s="212"/>
      <c r="P123" s="212"/>
    </row>
    <row r="124" spans="2:16" ht="15.6" customHeight="1">
      <c r="B124" s="737"/>
      <c r="C124" s="89" t="s">
        <v>678</v>
      </c>
      <c r="D124" s="342"/>
      <c r="E124" s="344"/>
      <c r="F124" s="333"/>
      <c r="G124" s="333"/>
      <c r="H124" s="333"/>
      <c r="I124" s="333"/>
      <c r="J124" s="333"/>
      <c r="K124" s="212"/>
      <c r="L124" s="212"/>
      <c r="M124" s="212"/>
      <c r="N124" s="212"/>
      <c r="O124" s="212"/>
      <c r="P124" s="212"/>
    </row>
    <row r="125" spans="2:16" ht="15.6" customHeight="1">
      <c r="B125" s="737"/>
      <c r="C125" s="89" t="s">
        <v>680</v>
      </c>
      <c r="D125" s="342"/>
      <c r="E125" s="344"/>
      <c r="F125" s="333"/>
      <c r="G125" s="333"/>
      <c r="H125" s="333"/>
      <c r="I125" s="333"/>
      <c r="J125" s="333"/>
      <c r="K125" s="212"/>
      <c r="L125" s="212"/>
      <c r="M125" s="212"/>
      <c r="N125" s="212"/>
      <c r="O125" s="212"/>
      <c r="P125" s="212"/>
    </row>
    <row r="126" spans="2:16" ht="15.6" customHeight="1">
      <c r="B126" s="737"/>
      <c r="C126" s="89" t="s">
        <v>682</v>
      </c>
      <c r="D126" s="342"/>
      <c r="E126" s="344"/>
      <c r="F126" s="333"/>
      <c r="G126" s="333"/>
      <c r="H126" s="333"/>
      <c r="I126" s="333"/>
      <c r="J126" s="333"/>
      <c r="K126" s="212"/>
      <c r="L126" s="212"/>
      <c r="M126" s="212"/>
      <c r="N126" s="212"/>
      <c r="O126" s="212"/>
      <c r="P126" s="212"/>
    </row>
    <row r="127" spans="2:16" ht="15.6" customHeight="1">
      <c r="B127" s="737"/>
      <c r="C127" s="89" t="s">
        <v>684</v>
      </c>
      <c r="D127" s="25"/>
      <c r="E127" s="150"/>
      <c r="F127" s="336"/>
      <c r="G127" s="336"/>
      <c r="H127" s="336"/>
      <c r="I127" s="336"/>
      <c r="J127" s="336"/>
      <c r="K127" s="212"/>
      <c r="L127" s="212"/>
      <c r="M127" s="212"/>
      <c r="N127" s="212"/>
      <c r="O127" s="212"/>
      <c r="P127" s="212"/>
    </row>
    <row r="128" spans="2:16" ht="15.6" customHeight="1">
      <c r="B128" s="737"/>
      <c r="C128" s="89" t="s">
        <v>686</v>
      </c>
      <c r="D128" s="25"/>
      <c r="E128" s="150"/>
      <c r="F128" s="336"/>
      <c r="G128" s="336"/>
      <c r="H128" s="336"/>
      <c r="I128" s="336"/>
      <c r="J128" s="336"/>
      <c r="K128" s="212"/>
      <c r="L128" s="212"/>
      <c r="M128" s="212"/>
      <c r="N128" s="212"/>
      <c r="O128" s="212"/>
      <c r="P128" s="212"/>
    </row>
    <row r="129" spans="2:16" ht="15.6" customHeight="1">
      <c r="B129" s="737"/>
      <c r="C129" s="89" t="s">
        <v>688</v>
      </c>
      <c r="D129" s="25"/>
      <c r="E129" s="150"/>
      <c r="F129" s="336"/>
      <c r="G129" s="336"/>
      <c r="H129" s="336"/>
      <c r="I129" s="336"/>
      <c r="J129" s="336"/>
      <c r="K129" s="212"/>
      <c r="L129" s="212"/>
      <c r="M129" s="212"/>
      <c r="N129" s="212"/>
      <c r="O129" s="212"/>
      <c r="P129" s="212"/>
    </row>
    <row r="130" spans="2:16" ht="14.45" customHeight="1">
      <c r="K130" s="212"/>
      <c r="L130" s="212"/>
      <c r="M130" s="212"/>
      <c r="N130" s="212"/>
      <c r="O130" s="212"/>
      <c r="P130" s="212"/>
    </row>
    <row r="131" spans="2:16" ht="14.45" customHeight="1">
      <c r="K131" s="212"/>
      <c r="L131" s="212"/>
      <c r="M131" s="212"/>
      <c r="N131" s="212"/>
      <c r="O131" s="212"/>
      <c r="P131" s="212"/>
    </row>
  </sheetData>
  <sheetProtection insertColumns="0" insertRows="0" deleteColumns="0" deleteRows="0"/>
  <mergeCells count="26">
    <mergeCell ref="C122:J122"/>
    <mergeCell ref="B123:B129"/>
    <mergeCell ref="B100:B106"/>
    <mergeCell ref="C100:F100"/>
    <mergeCell ref="C99:F99"/>
    <mergeCell ref="C108:H108"/>
    <mergeCell ref="B109:B120"/>
    <mergeCell ref="C109:H109"/>
    <mergeCell ref="C78:G78"/>
    <mergeCell ref="C91:H91"/>
    <mergeCell ref="B69:B75"/>
    <mergeCell ref="C77:G77"/>
    <mergeCell ref="C68:J68"/>
    <mergeCell ref="C60:J60"/>
    <mergeCell ref="B61:B66"/>
    <mergeCell ref="C13:I13"/>
    <mergeCell ref="B14:B17"/>
    <mergeCell ref="B18:B19"/>
    <mergeCell ref="B20:B25"/>
    <mergeCell ref="B26:B28"/>
    <mergeCell ref="B29:B33"/>
    <mergeCell ref="C2:G2"/>
    <mergeCell ref="C4:G4"/>
    <mergeCell ref="B5:B11"/>
    <mergeCell ref="C36:R36"/>
    <mergeCell ref="C37:R37"/>
  </mergeCells>
  <phoneticPr fontId="22" type="noConversion"/>
  <dataValidations count="2">
    <dataValidation allowBlank="1" showErrorMessage="1" sqref="D93:H97" xr:uid="{D05CBCF1-6B96-4C30-8C96-1EB146929DE1}"/>
    <dataValidation allowBlank="1" showInputMessage="1" showErrorMessage="1" prompt="This can be either bus or rail." sqref="C92" xr:uid="{88333EC1-865B-43C4-A32E-94C1E2A7B807}"/>
  </dataValidations>
  <pageMargins left="0.25" right="0.25" top="0.75" bottom="0.75" header="0.3" footer="0.3"/>
  <pageSetup scale="50" fitToHeight="0" orientation="landscape" r:id="rId1"/>
  <headerFooter>
    <oddFooter>&amp;LProject Application Workbook for CMAQ/CRP, TAP-L and STP Shared Fund Applications&amp;R&amp;A - &amp;P of &amp;N</oddFooter>
  </headerFooter>
  <rowBreaks count="2" manualBreakCount="2">
    <brk id="35" max="16383" man="1"/>
    <brk id="90" max="16383" man="1"/>
  </rowBreaks>
  <drawing r:id="rId2"/>
  <extLst>
    <ext xmlns:x14="http://schemas.microsoft.com/office/spreadsheetml/2009/9/main" uri="{CCE6A557-97BC-4b89-ADB6-D9C93CAAB3DF}">
      <x14:dataValidations xmlns:xm="http://schemas.microsoft.com/office/excel/2006/main" count="10">
        <x14:dataValidation type="list" allowBlank="1" showInputMessage="1" showErrorMessage="1" xr:uid="{B7DDAD35-02F8-43C6-911F-8FDF26A221B8}">
          <x14:formula1>
            <xm:f>Dropdowns!$M$28:$M$34</xm:f>
          </x14:formula1>
          <xm:sqref>D22:I24</xm:sqref>
        </x14:dataValidation>
        <x14:dataValidation type="list" allowBlank="1" showInputMessage="1" showErrorMessage="1" xr:uid="{057A6737-A10E-44BC-8363-F2890481E962}">
          <x14:formula1>
            <xm:f>Dropdowns!$M$28:$M$32</xm:f>
          </x14:formula1>
          <xm:sqref>D25:I25</xm:sqref>
        </x14:dataValidation>
        <x14:dataValidation type="list" allowBlank="1" showInputMessage="1" showErrorMessage="1" xr:uid="{619263DC-E13B-4403-96CB-CFC19B6D1853}">
          <x14:formula1>
            <xm:f>Dropdowns!$A$30:$A$33</xm:f>
          </x14:formula1>
          <xm:sqref>D30:I33</xm:sqref>
        </x14:dataValidation>
        <x14:dataValidation type="list" allowBlank="1" showInputMessage="1" showErrorMessage="1" xr:uid="{53EC033D-52F3-4159-B36C-F9C8FDFFA9BC}">
          <x14:formula1>
            <xm:f>Dropdowns!$M$38:$M$44</xm:f>
          </x14:formula1>
          <xm:sqref>D18:I19</xm:sqref>
        </x14:dataValidation>
        <x14:dataValidation type="list" allowBlank="1" showInputMessage="1" showErrorMessage="1" xr:uid="{FBC1025F-0582-447B-BC5E-88D8F7CE3916}">
          <x14:formula1>
            <xm:f>Dropdowns!$A$16:$A$18</xm:f>
          </x14:formula1>
          <xm:sqref>D28:I28 D21:I21 D26:I26 D17:I17 D63:J66</xm:sqref>
        </x14:dataValidation>
        <x14:dataValidation type="list" allowBlank="1" showInputMessage="1" showErrorMessage="1" xr:uid="{40B87E83-0F7E-4B08-BC40-7C896FB5B8E7}">
          <x14:formula1>
            <xm:f>Dropdowns!$G$2:$G$14</xm:f>
          </x14:formula1>
          <xm:sqref>I39:J58</xm:sqref>
        </x14:dataValidation>
        <x14:dataValidation type="list" showInputMessage="1" showErrorMessage="1" promptTitle="Vehicle Type" prompt="choose one" xr:uid="{87E3553C-C145-47DE-8674-F6406C611A64}">
          <x14:formula1>
            <xm:f>Dropdowns!$A$2:$A$12</xm:f>
          </x14:formula1>
          <xm:sqref>C39:C58</xm:sqref>
        </x14:dataValidation>
        <x14:dataValidation type="list" allowBlank="1" showInputMessage="1" showErrorMessage="1" promptTitle="Vehicle Size" prompt="Choose one" xr:uid="{8208F805-0AA1-45B9-A014-BCB2AFF84674}">
          <x14:formula1>
            <xm:f>Dropdowns!$E$2:$E$11</xm:f>
          </x14:formula1>
          <xm:sqref>D39:D58</xm:sqref>
        </x14:dataValidation>
        <x14:dataValidation type="list" allowBlank="1" showInputMessage="1" showErrorMessage="1" promptTitle="Horsepower" prompt="Choose one" xr:uid="{6DD8B2E5-6F6E-466E-814B-C4737ABE33EB}">
          <x14:formula1>
            <xm:f>Dropdowns!$I$2:$I$19</xm:f>
          </x14:formula1>
          <xm:sqref>E39:E58</xm:sqref>
        </x14:dataValidation>
        <x14:dataValidation type="list" allowBlank="1" showInputMessage="1" showErrorMessage="1" xr:uid="{555BB948-D59B-40E6-B12B-006F7BA713D2}">
          <x14:formula1>
            <xm:f>Dropdowns!$C$2:$C$14</xm:f>
          </x14:formula1>
          <xm:sqref>O39:O58</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1"/>
  </sheetPr>
  <dimension ref="A1:O44"/>
  <sheetViews>
    <sheetView workbookViewId="0"/>
  </sheetViews>
  <sheetFormatPr defaultRowHeight="15"/>
  <cols>
    <col min="1" max="1" width="20.5703125" customWidth="1"/>
    <col min="2" max="2" width="2.42578125" customWidth="1"/>
    <col min="3" max="3" width="49.5703125" bestFit="1" customWidth="1"/>
    <col min="4" max="4" width="1.85546875" customWidth="1"/>
    <col min="5" max="5" width="24.140625" bestFit="1" customWidth="1"/>
    <col min="6" max="6" width="2" customWidth="1"/>
    <col min="7" max="7" width="20.42578125" bestFit="1" customWidth="1"/>
    <col min="8" max="8" width="2.5703125" customWidth="1"/>
    <col min="9" max="9" width="13.42578125" bestFit="1" customWidth="1"/>
    <col min="10" max="10" width="3.42578125" customWidth="1"/>
    <col min="11" max="11" width="52.5703125" bestFit="1" customWidth="1"/>
    <col min="12" max="12" width="2.5703125" customWidth="1"/>
    <col min="13" max="13" width="30.140625" bestFit="1" customWidth="1"/>
    <col min="14" max="14" width="2.5703125" customWidth="1"/>
    <col min="15" max="15" width="28.85546875" bestFit="1" customWidth="1"/>
  </cols>
  <sheetData>
    <row r="1" spans="1:15">
      <c r="A1" t="s">
        <v>526</v>
      </c>
      <c r="C1" t="s">
        <v>1383</v>
      </c>
      <c r="E1" t="s">
        <v>1384</v>
      </c>
      <c r="G1" t="s">
        <v>1385</v>
      </c>
      <c r="I1" t="s">
        <v>528</v>
      </c>
      <c r="K1" t="s">
        <v>1386</v>
      </c>
      <c r="M1" t="s">
        <v>602</v>
      </c>
      <c r="O1" t="s">
        <v>1387</v>
      </c>
    </row>
    <row r="2" spans="1:15">
      <c r="A2" t="s">
        <v>1388</v>
      </c>
      <c r="C2" t="s">
        <v>1389</v>
      </c>
      <c r="E2" t="s">
        <v>1390</v>
      </c>
      <c r="G2" t="s">
        <v>1391</v>
      </c>
      <c r="I2">
        <v>0</v>
      </c>
      <c r="K2" t="s">
        <v>1392</v>
      </c>
      <c r="M2" t="s">
        <v>603</v>
      </c>
      <c r="O2" t="s">
        <v>615</v>
      </c>
    </row>
    <row r="3" spans="1:15">
      <c r="A3" t="s">
        <v>1393</v>
      </c>
      <c r="C3" t="s">
        <v>1394</v>
      </c>
      <c r="E3" t="s">
        <v>1395</v>
      </c>
      <c r="G3" t="s">
        <v>1396</v>
      </c>
      <c r="I3">
        <v>1</v>
      </c>
      <c r="K3" t="s">
        <v>1397</v>
      </c>
      <c r="M3" t="s">
        <v>605</v>
      </c>
      <c r="O3" t="s">
        <v>1398</v>
      </c>
    </row>
    <row r="4" spans="1:15">
      <c r="A4" t="s">
        <v>1399</v>
      </c>
      <c r="C4" t="s">
        <v>1400</v>
      </c>
      <c r="E4" t="s">
        <v>1401</v>
      </c>
      <c r="G4" t="s">
        <v>1402</v>
      </c>
      <c r="I4">
        <v>3</v>
      </c>
      <c r="K4" t="s">
        <v>11</v>
      </c>
      <c r="M4" t="s">
        <v>608</v>
      </c>
      <c r="O4" t="s">
        <v>619</v>
      </c>
    </row>
    <row r="5" spans="1:15">
      <c r="A5" t="s">
        <v>1403</v>
      </c>
      <c r="C5" t="s">
        <v>1404</v>
      </c>
      <c r="E5" t="s">
        <v>1405</v>
      </c>
      <c r="G5" t="s">
        <v>1406</v>
      </c>
      <c r="I5">
        <v>6</v>
      </c>
      <c r="M5" t="s">
        <v>610</v>
      </c>
      <c r="O5" t="s">
        <v>621</v>
      </c>
    </row>
    <row r="6" spans="1:15">
      <c r="A6" t="s">
        <v>1407</v>
      </c>
      <c r="C6" t="s">
        <v>1408</v>
      </c>
      <c r="E6" t="s">
        <v>1409</v>
      </c>
      <c r="G6" t="s">
        <v>1410</v>
      </c>
      <c r="I6">
        <v>11</v>
      </c>
      <c r="M6" t="s">
        <v>1411</v>
      </c>
      <c r="O6" t="s">
        <v>623</v>
      </c>
    </row>
    <row r="7" spans="1:15">
      <c r="A7" t="s">
        <v>1412</v>
      </c>
      <c r="C7" t="s">
        <v>1413</v>
      </c>
      <c r="E7" t="s">
        <v>1414</v>
      </c>
      <c r="G7" t="s">
        <v>1415</v>
      </c>
      <c r="I7">
        <v>16</v>
      </c>
      <c r="O7" t="s">
        <v>625</v>
      </c>
    </row>
    <row r="8" spans="1:15">
      <c r="A8" t="s">
        <v>1416</v>
      </c>
      <c r="C8" t="s">
        <v>1417</v>
      </c>
      <c r="E8" t="s">
        <v>1418</v>
      </c>
      <c r="G8" t="s">
        <v>1419</v>
      </c>
      <c r="I8">
        <v>25</v>
      </c>
      <c r="K8" t="s">
        <v>1420</v>
      </c>
    </row>
    <row r="9" spans="1:15">
      <c r="A9" t="s">
        <v>1421</v>
      </c>
      <c r="C9" t="s">
        <v>1422</v>
      </c>
      <c r="E9" t="s">
        <v>1423</v>
      </c>
      <c r="G9" t="s">
        <v>1424</v>
      </c>
      <c r="I9">
        <v>40</v>
      </c>
      <c r="K9" t="s">
        <v>1231</v>
      </c>
    </row>
    <row r="10" spans="1:15">
      <c r="A10" t="s">
        <v>1425</v>
      </c>
      <c r="C10" t="s">
        <v>1426</v>
      </c>
      <c r="E10" t="s">
        <v>1388</v>
      </c>
      <c r="G10" t="s">
        <v>1427</v>
      </c>
      <c r="I10">
        <v>50</v>
      </c>
      <c r="K10" t="s">
        <v>1428</v>
      </c>
      <c r="M10" t="s">
        <v>1429</v>
      </c>
    </row>
    <row r="11" spans="1:15">
      <c r="A11" t="s">
        <v>1430</v>
      </c>
      <c r="C11" t="s">
        <v>1431</v>
      </c>
      <c r="E11" t="s">
        <v>1403</v>
      </c>
      <c r="G11" t="s">
        <v>1432</v>
      </c>
      <c r="I11">
        <v>75</v>
      </c>
      <c r="K11" t="s">
        <v>1433</v>
      </c>
      <c r="M11" t="s">
        <v>1434</v>
      </c>
    </row>
    <row r="12" spans="1:15">
      <c r="A12" t="s">
        <v>1435</v>
      </c>
      <c r="C12" t="s">
        <v>1436</v>
      </c>
      <c r="G12" t="s">
        <v>1437</v>
      </c>
      <c r="I12">
        <v>175</v>
      </c>
      <c r="K12" t="s">
        <v>1438</v>
      </c>
      <c r="M12" t="s">
        <v>1439</v>
      </c>
    </row>
    <row r="13" spans="1:15">
      <c r="C13" t="s">
        <v>1440</v>
      </c>
      <c r="G13" t="s">
        <v>1441</v>
      </c>
      <c r="I13">
        <v>300</v>
      </c>
      <c r="K13" t="s">
        <v>1442</v>
      </c>
      <c r="M13" t="s">
        <v>1443</v>
      </c>
    </row>
    <row r="14" spans="1:15">
      <c r="C14" t="s">
        <v>1444</v>
      </c>
      <c r="G14" t="s">
        <v>1445</v>
      </c>
      <c r="I14">
        <v>600</v>
      </c>
      <c r="K14" t="s">
        <v>1446</v>
      </c>
      <c r="M14" t="s">
        <v>1447</v>
      </c>
    </row>
    <row r="15" spans="1:15">
      <c r="I15">
        <v>750</v>
      </c>
      <c r="M15" t="s">
        <v>1448</v>
      </c>
    </row>
    <row r="16" spans="1:15">
      <c r="A16" t="s">
        <v>190</v>
      </c>
      <c r="I16">
        <v>1000</v>
      </c>
      <c r="K16" t="s">
        <v>1449</v>
      </c>
    </row>
    <row r="17" spans="1:13">
      <c r="A17" t="s">
        <v>1450</v>
      </c>
      <c r="I17">
        <v>1200</v>
      </c>
      <c r="K17" t="s">
        <v>1231</v>
      </c>
    </row>
    <row r="18" spans="1:13">
      <c r="A18" t="s">
        <v>1451</v>
      </c>
      <c r="I18">
        <v>2000</v>
      </c>
      <c r="K18" t="s">
        <v>1452</v>
      </c>
    </row>
    <row r="19" spans="1:13">
      <c r="I19">
        <v>3000</v>
      </c>
      <c r="K19" t="s">
        <v>1453</v>
      </c>
      <c r="M19" t="s">
        <v>1454</v>
      </c>
    </row>
    <row r="20" spans="1:13">
      <c r="K20" t="s">
        <v>1455</v>
      </c>
      <c r="M20" t="s">
        <v>165</v>
      </c>
    </row>
    <row r="21" spans="1:13">
      <c r="K21" t="s">
        <v>1456</v>
      </c>
      <c r="M21" t="s">
        <v>1457</v>
      </c>
    </row>
    <row r="22" spans="1:13">
      <c r="A22" s="133" t="s">
        <v>1458</v>
      </c>
      <c r="C22" s="3" t="s">
        <v>1459</v>
      </c>
      <c r="E22" t="s">
        <v>1460</v>
      </c>
      <c r="K22" t="s">
        <v>1461</v>
      </c>
      <c r="M22" t="s">
        <v>1462</v>
      </c>
    </row>
    <row r="23" spans="1:13">
      <c r="A23" s="9" t="s">
        <v>165</v>
      </c>
      <c r="C23" s="4" t="s">
        <v>165</v>
      </c>
      <c r="E23" t="s">
        <v>165</v>
      </c>
      <c r="M23" t="s">
        <v>1463</v>
      </c>
    </row>
    <row r="24" spans="1:13">
      <c r="A24" s="10">
        <v>1</v>
      </c>
      <c r="C24" s="5" t="s">
        <v>1464</v>
      </c>
      <c r="E24" t="s">
        <v>1465</v>
      </c>
      <c r="M24" t="s">
        <v>1466</v>
      </c>
    </row>
    <row r="25" spans="1:13">
      <c r="A25" s="9">
        <v>2</v>
      </c>
      <c r="C25" s="4" t="s">
        <v>1467</v>
      </c>
      <c r="E25" t="s">
        <v>1468</v>
      </c>
      <c r="K25" t="s">
        <v>1469</v>
      </c>
    </row>
    <row r="26" spans="1:13">
      <c r="A26" s="134" t="s">
        <v>1470</v>
      </c>
      <c r="C26" s="5" t="s">
        <v>1471</v>
      </c>
      <c r="E26" t="s">
        <v>1472</v>
      </c>
      <c r="K26" t="s">
        <v>165</v>
      </c>
    </row>
    <row r="27" spans="1:13">
      <c r="A27" s="5"/>
      <c r="C27" s="4" t="s">
        <v>1473</v>
      </c>
      <c r="E27" t="s">
        <v>1474</v>
      </c>
      <c r="K27" t="s">
        <v>1475</v>
      </c>
      <c r="M27" t="s">
        <v>1476</v>
      </c>
    </row>
    <row r="28" spans="1:13">
      <c r="E28" t="s">
        <v>1477</v>
      </c>
      <c r="K28" t="s">
        <v>1478</v>
      </c>
      <c r="M28" t="s">
        <v>165</v>
      </c>
    </row>
    <row r="29" spans="1:13">
      <c r="A29" t="s">
        <v>1479</v>
      </c>
      <c r="E29" t="s">
        <v>1480</v>
      </c>
      <c r="K29" t="s">
        <v>1481</v>
      </c>
      <c r="M29" t="s">
        <v>1482</v>
      </c>
    </row>
    <row r="30" spans="1:13">
      <c r="A30" t="s">
        <v>165</v>
      </c>
      <c r="C30" t="s">
        <v>1483</v>
      </c>
      <c r="E30" t="s">
        <v>1484</v>
      </c>
      <c r="K30" t="s">
        <v>1485</v>
      </c>
      <c r="M30" t="s">
        <v>1486</v>
      </c>
    </row>
    <row r="31" spans="1:13">
      <c r="A31" t="s">
        <v>1450</v>
      </c>
      <c r="C31" t="s">
        <v>165</v>
      </c>
      <c r="E31" t="s">
        <v>1487</v>
      </c>
      <c r="K31" t="s">
        <v>1488</v>
      </c>
      <c r="M31" t="s">
        <v>1489</v>
      </c>
    </row>
    <row r="32" spans="1:13">
      <c r="A32" t="s">
        <v>1451</v>
      </c>
      <c r="C32" t="s">
        <v>1490</v>
      </c>
      <c r="E32" t="s">
        <v>1491</v>
      </c>
      <c r="K32" t="s">
        <v>1492</v>
      </c>
      <c r="M32" t="s">
        <v>1493</v>
      </c>
    </row>
    <row r="33" spans="1:13">
      <c r="A33" t="s">
        <v>1494</v>
      </c>
      <c r="C33" t="s">
        <v>1495</v>
      </c>
      <c r="E33" t="s">
        <v>1496</v>
      </c>
      <c r="K33" t="s">
        <v>1497</v>
      </c>
      <c r="M33" t="s">
        <v>1498</v>
      </c>
    </row>
    <row r="34" spans="1:13">
      <c r="C34" t="s">
        <v>1499</v>
      </c>
      <c r="E34" t="s">
        <v>1500</v>
      </c>
      <c r="M34" t="s">
        <v>1501</v>
      </c>
    </row>
    <row r="35" spans="1:13">
      <c r="C35" t="s">
        <v>1502</v>
      </c>
      <c r="E35" t="s">
        <v>1503</v>
      </c>
    </row>
    <row r="36" spans="1:13">
      <c r="C36" t="s">
        <v>1504</v>
      </c>
      <c r="E36" t="s">
        <v>1505</v>
      </c>
    </row>
    <row r="37" spans="1:13">
      <c r="A37" t="s">
        <v>115</v>
      </c>
      <c r="E37" t="s">
        <v>1506</v>
      </c>
      <c r="M37" t="s">
        <v>1507</v>
      </c>
    </row>
    <row r="38" spans="1:13">
      <c r="A38" t="s">
        <v>165</v>
      </c>
      <c r="C38" t="s">
        <v>1508</v>
      </c>
      <c r="E38" t="s">
        <v>1509</v>
      </c>
      <c r="M38" t="s">
        <v>165</v>
      </c>
    </row>
    <row r="39" spans="1:13">
      <c r="A39" t="s">
        <v>1510</v>
      </c>
      <c r="C39" t="s">
        <v>165</v>
      </c>
      <c r="M39" t="s">
        <v>1511</v>
      </c>
    </row>
    <row r="40" spans="1:13">
      <c r="A40" t="s">
        <v>1512</v>
      </c>
      <c r="C40" t="s">
        <v>1513</v>
      </c>
      <c r="M40" t="s">
        <v>1514</v>
      </c>
    </row>
    <row r="41" spans="1:13">
      <c r="A41" t="s">
        <v>1515</v>
      </c>
      <c r="C41" t="s">
        <v>1516</v>
      </c>
      <c r="M41" t="s">
        <v>1517</v>
      </c>
    </row>
    <row r="42" spans="1:13">
      <c r="A42" t="s">
        <v>1518</v>
      </c>
      <c r="C42" t="s">
        <v>1519</v>
      </c>
      <c r="M42" t="s">
        <v>1520</v>
      </c>
    </row>
    <row r="43" spans="1:13">
      <c r="A43" t="s">
        <v>1521</v>
      </c>
      <c r="C43" t="s">
        <v>1522</v>
      </c>
      <c r="M43" t="s">
        <v>1523</v>
      </c>
    </row>
    <row r="44" spans="1:13">
      <c r="A44" t="s">
        <v>1524</v>
      </c>
      <c r="C44" t="s">
        <v>1525</v>
      </c>
      <c r="M44" t="s">
        <v>1526</v>
      </c>
    </row>
  </sheetData>
  <sheetProtection algorithmName="SHA-512" hashValue="ludi3zYgdvvZWDL6JKemm1Z+w9FlTAlByY/ZdllTtvfJ+xjjgxVmSNA4Bi1KwHyQUQ5+LEb9Xr5UFQbFv/tt5g==" saltValue="b4SChhzZ7oysz+QBEsiFqw==" spinCount="100000" sheet="1" selectLockedCells="1" selectUnlockedCells="1"/>
  <autoFilter ref="C22:C27" xr:uid="{00000000-0009-0000-0000-00000E000000}"/>
  <pageMargins left="0.7" right="0.7" top="0.75" bottom="0.75" header="0.3" footer="0.3"/>
  <pageSetup orientation="portrait" r:id="rId1"/>
  <tableParts count="22">
    <tablePart r:id="rId2"/>
    <tablePart r:id="rId3"/>
    <tablePart r:id="rId4"/>
    <tablePart r:id="rId5"/>
    <tablePart r:id="rId6"/>
    <tablePart r:id="rId7"/>
    <tablePart r:id="rId8"/>
    <tablePart r:id="rId9"/>
    <tablePart r:id="rId10"/>
    <tablePart r:id="rId11"/>
    <tablePart r:id="rId12"/>
    <tablePart r:id="rId13"/>
    <tablePart r:id="rId14"/>
    <tablePart r:id="rId15"/>
    <tablePart r:id="rId16"/>
    <tablePart r:id="rId17"/>
    <tablePart r:id="rId18"/>
    <tablePart r:id="rId19"/>
    <tablePart r:id="rId20"/>
    <tablePart r:id="rId21"/>
    <tablePart r:id="rId22"/>
    <tablePart r:id="rId2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ct:contentTypeSchema xmlns:ct="http://schemas.microsoft.com/office/2006/metadata/contentType" xmlns:ma="http://schemas.microsoft.com/office/2006/metadata/properties/metaAttributes" ct:_="" ma:_="" ma:contentTypeName="Document" ma:contentTypeID="0x01010090CB4135A6C3B64EA969794D4F3CED6D" ma:contentTypeVersion="3" ma:contentTypeDescription="Create a new document." ma:contentTypeScope="" ma:versionID="2c5d8037a96ab540571346b86b5d1b5e">
  <xsd:schema xmlns:xsd="http://www.w3.org/2001/XMLSchema" xmlns:xs="http://www.w3.org/2001/XMLSchema" xmlns:p="http://schemas.microsoft.com/office/2006/metadata/properties" xmlns:ns2="f5097a97-22e7-4190-a1f2-c192d60cb795" targetNamespace="http://schemas.microsoft.com/office/2006/metadata/properties" ma:root="true" ma:fieldsID="a0f53fd934b6625337030b7c5726f961" ns2:_="">
    <xsd:import namespace="f5097a97-22e7-4190-a1f2-c192d60cb795"/>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5097a97-22e7-4190-a1f2-c192d60cb79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E523B3A-EECE-40DB-BCF7-695C6917BACA}"/>
</file>

<file path=customXml/itemProps2.xml><?xml version="1.0" encoding="utf-8"?>
<ds:datastoreItem xmlns:ds="http://schemas.openxmlformats.org/officeDocument/2006/customXml" ds:itemID="{6EBEC0A0-B06D-43EA-A3AC-0E5874764370}"/>
</file>

<file path=customXml/itemProps3.xml><?xml version="1.0" encoding="utf-8"?>
<ds:datastoreItem xmlns:ds="http://schemas.openxmlformats.org/officeDocument/2006/customXml" ds:itemID="{A5E6AB80-052E-44A3-93E3-4893E6539665}"/>
</file>

<file path=customXml/itemProps4.xml><?xml version="1.0" encoding="utf-8"?>
<ds:datastoreItem xmlns:ds="http://schemas.openxmlformats.org/officeDocument/2006/customXml" ds:itemID="{1B6D37FC-B8B7-4F0F-B35C-13D57CBA20E6}"/>
</file>

<file path=docProps/app.xml><?xml version="1.0" encoding="utf-8"?>
<Properties xmlns="http://schemas.openxmlformats.org/officeDocument/2006/extended-properties" xmlns:vt="http://schemas.openxmlformats.org/officeDocument/2006/docPropsVTypes">
  <Application>Microsoft Excel Online</Application>
  <Manager/>
  <Company>Chicago Metropolitan Agnecy for Planning</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Doug Ferguson;kdobbs@cmap.illinois.gov</dc:creator>
  <cp:keywords/>
  <dc:description/>
  <cp:lastModifiedBy/>
  <cp:revision/>
  <dcterms:created xsi:type="dcterms:W3CDTF">2018-12-05T15:50:27Z</dcterms:created>
  <dcterms:modified xsi:type="dcterms:W3CDTF">2026-10-19T19:12:36Z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0x01010090CB4135A6C3B64EA969794D4F3CED6D</vt:lpwstr>
  </property>
  <property fmtid="{D5CDD505-2E9C-101B-9397-08002B2CF9AE}" pid="3" name="Order">
    <vt:r8>675100</vt:r8>
  </property>
  <property fmtid="{D5CDD505-2E9C-101B-9397-08002B2CF9AE}" pid="4" name="xd_Signature">
    <vt:bool>false</vt:bool>
  </property>
  <property fmtid="{D5CDD505-2E9C-101B-9397-08002B2CF9AE}" pid="5" name="xd_ProgID">
    <vt:lpwstr/>
  </property>
  <property fmtid="{D5CDD505-2E9C-101B-9397-08002B2CF9AE}" pid="6" name="_ExtendedDescription">
    <vt:lpwstr/>
  </property>
  <property fmtid="{D5CDD505-2E9C-101B-9397-08002B2CF9AE}" pid="7" name="TriggerFlowInfo">
    <vt:lpwstr/>
  </property>
  <property fmtid="{D5CDD505-2E9C-101B-9397-08002B2CF9AE}" pid="8" name="ComplianceAssetId">
    <vt:lpwstr/>
  </property>
  <property fmtid="{D5CDD505-2E9C-101B-9397-08002B2CF9AE}" pid="9" name="TemplateUrl">
    <vt:lpwstr/>
  </property>
  <property fmtid="{D5CDD505-2E9C-101B-9397-08002B2CF9AE}" pid="10" name="MSIP_Label_70499eb2-e279-4942-bd63-d5ebf8ec43c8_Enabled">
    <vt:lpwstr>true</vt:lpwstr>
  </property>
  <property fmtid="{D5CDD505-2E9C-101B-9397-08002B2CF9AE}" pid="11" name="MSIP_Label_70499eb2-e279-4942-bd63-d5ebf8ec43c8_SetDate">
    <vt:lpwstr>2023-01-11T15:55:44Z</vt:lpwstr>
  </property>
  <property fmtid="{D5CDD505-2E9C-101B-9397-08002B2CF9AE}" pid="12" name="MSIP_Label_70499eb2-e279-4942-bd63-d5ebf8ec43c8_Method">
    <vt:lpwstr>Standard</vt:lpwstr>
  </property>
  <property fmtid="{D5CDD505-2E9C-101B-9397-08002B2CF9AE}" pid="13" name="MSIP_Label_70499eb2-e279-4942-bd63-d5ebf8ec43c8_Name">
    <vt:lpwstr>defa4170-0d19-0005-0004-bc88714345d2</vt:lpwstr>
  </property>
  <property fmtid="{D5CDD505-2E9C-101B-9397-08002B2CF9AE}" pid="14" name="MSIP_Label_70499eb2-e279-4942-bd63-d5ebf8ec43c8_SiteId">
    <vt:lpwstr>43b185b9-e6d9-45a5-8e36-4c08dc0ab1a2</vt:lpwstr>
  </property>
  <property fmtid="{D5CDD505-2E9C-101B-9397-08002B2CF9AE}" pid="15" name="MSIP_Label_70499eb2-e279-4942-bd63-d5ebf8ec43c8_ActionId">
    <vt:lpwstr>015fbd6d-6bc7-4f8d-a209-ea4194e14f2f</vt:lpwstr>
  </property>
  <property fmtid="{D5CDD505-2E9C-101B-9397-08002B2CF9AE}" pid="16" name="MSIP_Label_70499eb2-e279-4942-bd63-d5ebf8ec43c8_ContentBits">
    <vt:lpwstr>0</vt:lpwstr>
  </property>
  <property fmtid="{D5CDD505-2E9C-101B-9397-08002B2CF9AE}" pid="17" name="MediaServiceImageTags">
    <vt:lpwstr/>
  </property>
</Properties>
</file>